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W-DATA\MW Privatordner\Mitten in Hernals\Politische Bildung\Wahlergebnis 2019\"/>
    </mc:Choice>
  </mc:AlternateContent>
  <xr:revisionPtr revIDLastSave="0" documentId="13_ncr:1_{3156DD95-8463-40F1-BFFE-523E04192ED3}" xr6:coauthVersionLast="44" xr6:coauthVersionMax="44" xr10:uidLastSave="{00000000-0000-0000-0000-000000000000}"/>
  <bookViews>
    <workbookView xWindow="-104" yWindow="-104" windowWidth="19561" windowHeight="11705" xr2:uid="{00000000-000D-0000-FFFF-FFFF00000000}"/>
  </bookViews>
  <sheets>
    <sheet name="EAVERT" sheetId="1" r:id="rId1"/>
  </sheets>
  <definedNames>
    <definedName name="_xlnm.Print_Area" localSheetId="0">EAVERT!$A$1:$K$45,EAVERT!$A$48:$H$88,EAVERT!$J$48:$V$88,EAVERT!$A$96:$I$144,EAVERT!$L$94:$V$152,EAVERT!$A$158:$I$207,EAVERT!$L$156:$V$212,EAVERT!$A$214:$K$254</definedName>
    <definedName name="solver_adj" localSheetId="0" hidden="1">EAVERT!$B$41</definedName>
    <definedName name="solver_num" localSheetId="0" hidden="1">0</definedName>
    <definedName name="solver_oldobj" localSheetId="0" hidden="1">758383000</definedName>
    <definedName name="solver_opt" localSheetId="0" hidden="1">EAVERT!$R$89</definedName>
    <definedName name="solver_typ" localSheetId="0" hidden="1">3</definedName>
    <definedName name="solver_val" localSheetId="0" hidden="1">758373000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1" l="1"/>
  <c r="G91" i="1"/>
  <c r="E88" i="1"/>
  <c r="K224" i="1" l="1"/>
  <c r="B245" i="1" s="1"/>
  <c r="C245" i="1"/>
  <c r="D245" i="1"/>
  <c r="E245" i="1"/>
  <c r="F245" i="1"/>
  <c r="G245" i="1"/>
  <c r="H245" i="1"/>
  <c r="I245" i="1"/>
  <c r="J245" i="1"/>
  <c r="K245" i="1" l="1"/>
  <c r="U208" i="1" l="1"/>
  <c r="Q208" i="1"/>
  <c r="K231" i="1"/>
  <c r="D252" i="1" s="1"/>
  <c r="K230" i="1"/>
  <c r="J251" i="1" s="1"/>
  <c r="K228" i="1"/>
  <c r="B249" i="1" s="1"/>
  <c r="K227" i="1"/>
  <c r="G248" i="1" s="1"/>
  <c r="K226" i="1"/>
  <c r="I247" i="1" s="1"/>
  <c r="K225" i="1"/>
  <c r="G246" i="1" s="1"/>
  <c r="K223" i="1"/>
  <c r="G244" i="1" s="1"/>
  <c r="K217" i="1"/>
  <c r="G238" i="1" s="1"/>
  <c r="K216" i="1"/>
  <c r="B237" i="1" s="1"/>
  <c r="T208" i="1"/>
  <c r="S208" i="1"/>
  <c r="R208" i="1"/>
  <c r="P208" i="1"/>
  <c r="O208" i="1"/>
  <c r="N208" i="1"/>
  <c r="V203" i="1"/>
  <c r="V202" i="1"/>
  <c r="U179" i="1"/>
  <c r="T179" i="1"/>
  <c r="S179" i="1"/>
  <c r="R179" i="1"/>
  <c r="Q179" i="1"/>
  <c r="P179" i="1"/>
  <c r="O179" i="1"/>
  <c r="N179" i="1"/>
  <c r="M179" i="1"/>
  <c r="U178" i="1"/>
  <c r="T178" i="1"/>
  <c r="S178" i="1"/>
  <c r="R178" i="1"/>
  <c r="Q178" i="1"/>
  <c r="P178" i="1"/>
  <c r="O178" i="1"/>
  <c r="N178" i="1"/>
  <c r="M178" i="1"/>
  <c r="U164" i="1"/>
  <c r="T164" i="1"/>
  <c r="S164" i="1"/>
  <c r="R164" i="1"/>
  <c r="Q164" i="1"/>
  <c r="P164" i="1"/>
  <c r="O164" i="1"/>
  <c r="N164" i="1"/>
  <c r="M164" i="1"/>
  <c r="U163" i="1"/>
  <c r="T163" i="1"/>
  <c r="S163" i="1"/>
  <c r="R163" i="1"/>
  <c r="Q163" i="1"/>
  <c r="P163" i="1"/>
  <c r="O163" i="1"/>
  <c r="N163" i="1"/>
  <c r="M163" i="1"/>
  <c r="U150" i="1"/>
  <c r="T150" i="1"/>
  <c r="S150" i="1"/>
  <c r="R150" i="1"/>
  <c r="Q150" i="1"/>
  <c r="P150" i="1"/>
  <c r="O150" i="1"/>
  <c r="N150" i="1"/>
  <c r="M150" i="1"/>
  <c r="U116" i="1"/>
  <c r="T116" i="1"/>
  <c r="S116" i="1"/>
  <c r="R116" i="1"/>
  <c r="Q116" i="1"/>
  <c r="P116" i="1"/>
  <c r="O116" i="1"/>
  <c r="N116" i="1"/>
  <c r="M116" i="1"/>
  <c r="U103" i="1"/>
  <c r="T103" i="1"/>
  <c r="S103" i="1"/>
  <c r="R103" i="1"/>
  <c r="Q103" i="1"/>
  <c r="P103" i="1"/>
  <c r="O103" i="1"/>
  <c r="N103" i="1"/>
  <c r="M103" i="1"/>
  <c r="U102" i="1"/>
  <c r="T102" i="1"/>
  <c r="S102" i="1"/>
  <c r="R102" i="1"/>
  <c r="Q102" i="1"/>
  <c r="P102" i="1"/>
  <c r="O102" i="1"/>
  <c r="N102" i="1"/>
  <c r="M102" i="1"/>
  <c r="P88" i="1"/>
  <c r="M88" i="1"/>
  <c r="U61" i="1"/>
  <c r="U60" i="1"/>
  <c r="T60" i="1"/>
  <c r="T59" i="1"/>
  <c r="U59" i="1"/>
  <c r="F59" i="1"/>
  <c r="Q88" i="1"/>
  <c r="D42" i="1"/>
  <c r="F42" i="1" s="1"/>
  <c r="D41" i="1"/>
  <c r="F41" i="1" s="1"/>
  <c r="D40" i="1"/>
  <c r="F40" i="1" s="1"/>
  <c r="D39" i="1"/>
  <c r="F39" i="1" s="1"/>
  <c r="K83" i="1" s="1"/>
  <c r="D38" i="1"/>
  <c r="F38" i="1" s="1"/>
  <c r="D37" i="1"/>
  <c r="F37" i="1" s="1"/>
  <c r="K81" i="1" s="1"/>
  <c r="D36" i="1"/>
  <c r="F36" i="1" s="1"/>
  <c r="D35" i="1"/>
  <c r="F35" i="1" s="1"/>
  <c r="K79" i="1" s="1"/>
  <c r="D34" i="1"/>
  <c r="F34" i="1" s="1"/>
  <c r="D33" i="1"/>
  <c r="F33" i="1" s="1"/>
  <c r="K77" i="1" s="1"/>
  <c r="D32" i="1"/>
  <c r="F32" i="1" s="1"/>
  <c r="D31" i="1"/>
  <c r="F31" i="1" s="1"/>
  <c r="K75" i="1" s="1"/>
  <c r="D30" i="1"/>
  <c r="F30" i="1" s="1"/>
  <c r="D29" i="1"/>
  <c r="F29" i="1" s="1"/>
  <c r="K73" i="1" s="1"/>
  <c r="D28" i="1"/>
  <c r="F28" i="1" s="1"/>
  <c r="G72" i="1" s="1"/>
  <c r="D27" i="1"/>
  <c r="F27" i="1" s="1"/>
  <c r="F71" i="1" s="1"/>
  <c r="D26" i="1"/>
  <c r="F26" i="1" s="1"/>
  <c r="D25" i="1"/>
  <c r="F25" i="1" s="1"/>
  <c r="H69" i="1" s="1"/>
  <c r="U69" i="1" s="1"/>
  <c r="D24" i="1"/>
  <c r="F24" i="1" s="1"/>
  <c r="K68" i="1" s="1"/>
  <c r="D23" i="1"/>
  <c r="F23" i="1" s="1"/>
  <c r="K67" i="1" s="1"/>
  <c r="D22" i="1"/>
  <c r="F22" i="1" s="1"/>
  <c r="K66" i="1" s="1"/>
  <c r="D21" i="1"/>
  <c r="F21" i="1" s="1"/>
  <c r="H65" i="1" s="1"/>
  <c r="U65" i="1" s="1"/>
  <c r="D20" i="1"/>
  <c r="F20" i="1" s="1"/>
  <c r="K64" i="1" s="1"/>
  <c r="D19" i="1"/>
  <c r="F19" i="1" s="1"/>
  <c r="K63" i="1" s="1"/>
  <c r="D18" i="1"/>
  <c r="F18" i="1" s="1"/>
  <c r="K62" i="1" s="1"/>
  <c r="L50" i="1"/>
  <c r="D17" i="1"/>
  <c r="D16" i="1"/>
  <c r="F16" i="1" s="1"/>
  <c r="F57" i="1" s="1"/>
  <c r="D15" i="1"/>
  <c r="F15" i="1" s="1"/>
  <c r="K56" i="1" s="1"/>
  <c r="D14" i="1"/>
  <c r="F14" i="1" s="1"/>
  <c r="K55" i="1" s="1"/>
  <c r="D13" i="1"/>
  <c r="F13" i="1" s="1"/>
  <c r="K54" i="1" s="1"/>
  <c r="D12" i="1"/>
  <c r="F12" i="1" s="1"/>
  <c r="K53" i="1" s="1"/>
  <c r="E44" i="1"/>
  <c r="C44" i="1"/>
  <c r="B44" i="1"/>
  <c r="C251" i="1" l="1"/>
  <c r="F251" i="1"/>
  <c r="D238" i="1"/>
  <c r="D244" i="1"/>
  <c r="J247" i="1"/>
  <c r="D248" i="1"/>
  <c r="V150" i="1"/>
  <c r="V163" i="1"/>
  <c r="D246" i="1"/>
  <c r="H53" i="1"/>
  <c r="U53" i="1" s="1"/>
  <c r="E110" i="1" s="1"/>
  <c r="H63" i="1"/>
  <c r="U63" i="1" s="1"/>
  <c r="V116" i="1"/>
  <c r="D249" i="1"/>
  <c r="I249" i="1"/>
  <c r="H238" i="1"/>
  <c r="H244" i="1"/>
  <c r="H246" i="1"/>
  <c r="H64" i="1"/>
  <c r="U64" i="1" s="1"/>
  <c r="V178" i="1"/>
  <c r="E249" i="1"/>
  <c r="J249" i="1"/>
  <c r="G251" i="1"/>
  <c r="B247" i="1"/>
  <c r="H248" i="1"/>
  <c r="H249" i="1"/>
  <c r="F62" i="1"/>
  <c r="F249" i="1"/>
  <c r="F237" i="1"/>
  <c r="F247" i="1"/>
  <c r="E135" i="1"/>
  <c r="K57" i="1"/>
  <c r="K74" i="1"/>
  <c r="H74" i="1"/>
  <c r="K76" i="1"/>
  <c r="H76" i="1"/>
  <c r="F56" i="1"/>
  <c r="G57" i="1"/>
  <c r="G62" i="1"/>
  <c r="F70" i="1"/>
  <c r="H83" i="1"/>
  <c r="U83" i="1" s="1"/>
  <c r="G86" i="1"/>
  <c r="T86" i="1" s="1"/>
  <c r="E137" i="1"/>
  <c r="E136" i="1"/>
  <c r="K78" i="1"/>
  <c r="H78" i="1"/>
  <c r="F53" i="1"/>
  <c r="G54" i="1"/>
  <c r="F55" i="1"/>
  <c r="G56" i="1"/>
  <c r="E164" i="1"/>
  <c r="E179" i="1"/>
  <c r="H62" i="1"/>
  <c r="U62" i="1" s="1"/>
  <c r="F63" i="1"/>
  <c r="F64" i="1"/>
  <c r="F65" i="1"/>
  <c r="F66" i="1"/>
  <c r="F67" i="1"/>
  <c r="K80" i="1"/>
  <c r="H80" i="1"/>
  <c r="E162" i="1"/>
  <c r="E101" i="1"/>
  <c r="F17" i="1"/>
  <c r="K58" i="1" s="1"/>
  <c r="K10" i="1"/>
  <c r="K82" i="1"/>
  <c r="H82" i="1"/>
  <c r="K84" i="1"/>
  <c r="H84" i="1"/>
  <c r="G53" i="1"/>
  <c r="H54" i="1"/>
  <c r="U54" i="1" s="1"/>
  <c r="G55" i="1"/>
  <c r="E116" i="1"/>
  <c r="E102" i="1"/>
  <c r="E103" i="1"/>
  <c r="E145" i="1"/>
  <c r="G63" i="1"/>
  <c r="G64" i="1"/>
  <c r="G65" i="1"/>
  <c r="H68" i="1"/>
  <c r="U68" i="1" s="1"/>
  <c r="F54" i="1"/>
  <c r="H57" i="1"/>
  <c r="G73" i="1"/>
  <c r="G85" i="1"/>
  <c r="T85" i="1" s="1"/>
  <c r="D11" i="1"/>
  <c r="F60" i="1"/>
  <c r="G66" i="1"/>
  <c r="H66" i="1"/>
  <c r="U66" i="1" s="1"/>
  <c r="G67" i="1"/>
  <c r="H67" i="1"/>
  <c r="U67" i="1" s="1"/>
  <c r="G68" i="1"/>
  <c r="H70" i="1"/>
  <c r="U70" i="1" s="1"/>
  <c r="H71" i="1"/>
  <c r="U71" i="1" s="1"/>
  <c r="H72" i="1"/>
  <c r="U72" i="1" s="1"/>
  <c r="F73" i="1"/>
  <c r="F75" i="1"/>
  <c r="F77" i="1"/>
  <c r="F79" i="1"/>
  <c r="F81" i="1"/>
  <c r="F83" i="1"/>
  <c r="F85" i="1"/>
  <c r="F86" i="1"/>
  <c r="H55" i="1"/>
  <c r="U55" i="1" s="1"/>
  <c r="H56" i="1"/>
  <c r="U56" i="1" s="1"/>
  <c r="R88" i="1"/>
  <c r="E180" i="1"/>
  <c r="E165" i="1"/>
  <c r="G69" i="1"/>
  <c r="F72" i="1"/>
  <c r="F74" i="1"/>
  <c r="F76" i="1"/>
  <c r="F78" i="1"/>
  <c r="F80" i="1"/>
  <c r="F82" i="1"/>
  <c r="F84" i="1"/>
  <c r="H85" i="1"/>
  <c r="U85" i="1" s="1"/>
  <c r="H86" i="1"/>
  <c r="U86" i="1" s="1"/>
  <c r="E163" i="1"/>
  <c r="E178" i="1"/>
  <c r="F69" i="1"/>
  <c r="G75" i="1"/>
  <c r="G77" i="1"/>
  <c r="G79" i="1"/>
  <c r="G81" i="1"/>
  <c r="G83" i="1"/>
  <c r="T61" i="1"/>
  <c r="F68" i="1"/>
  <c r="G70" i="1"/>
  <c r="G71" i="1"/>
  <c r="H73" i="1"/>
  <c r="U73" i="1" s="1"/>
  <c r="G74" i="1"/>
  <c r="H75" i="1"/>
  <c r="U75" i="1" s="1"/>
  <c r="G76" i="1"/>
  <c r="H77" i="1"/>
  <c r="U77" i="1" s="1"/>
  <c r="G78" i="1"/>
  <c r="H79" i="1"/>
  <c r="U79" i="1" s="1"/>
  <c r="G80" i="1"/>
  <c r="H81" i="1"/>
  <c r="U81" i="1" s="1"/>
  <c r="G82" i="1"/>
  <c r="G84" i="1"/>
  <c r="T84" i="1" s="1"/>
  <c r="O88" i="1"/>
  <c r="V102" i="1"/>
  <c r="V103" i="1"/>
  <c r="V164" i="1"/>
  <c r="V179" i="1"/>
  <c r="F252" i="1"/>
  <c r="J252" i="1"/>
  <c r="H252" i="1"/>
  <c r="K218" i="1"/>
  <c r="H239" i="1" s="1"/>
  <c r="E252" i="1"/>
  <c r="I252" i="1"/>
  <c r="I237" i="1"/>
  <c r="E237" i="1"/>
  <c r="H237" i="1"/>
  <c r="D237" i="1"/>
  <c r="G237" i="1"/>
  <c r="C237" i="1"/>
  <c r="K222" i="1"/>
  <c r="C243" i="1" s="1"/>
  <c r="D251" i="1"/>
  <c r="H251" i="1"/>
  <c r="C252" i="1"/>
  <c r="G252" i="1"/>
  <c r="M208" i="1"/>
  <c r="V208" i="1" s="1"/>
  <c r="K232" i="1"/>
  <c r="J253" i="1" s="1"/>
  <c r="J237" i="1"/>
  <c r="B251" i="1"/>
  <c r="K220" i="1"/>
  <c r="C249" i="1"/>
  <c r="G249" i="1"/>
  <c r="K229" i="1"/>
  <c r="E250" i="1" s="1"/>
  <c r="E251" i="1"/>
  <c r="I251" i="1"/>
  <c r="K233" i="1"/>
  <c r="C254" i="1" s="1"/>
  <c r="E238" i="1"/>
  <c r="I238" i="1"/>
  <c r="E244" i="1"/>
  <c r="I244" i="1"/>
  <c r="E246" i="1"/>
  <c r="I246" i="1"/>
  <c r="C247" i="1"/>
  <c r="G247" i="1"/>
  <c r="E248" i="1"/>
  <c r="I248" i="1"/>
  <c r="K219" i="1"/>
  <c r="J240" i="1" s="1"/>
  <c r="K221" i="1"/>
  <c r="G242" i="1" s="1"/>
  <c r="B238" i="1"/>
  <c r="F238" i="1"/>
  <c r="J238" i="1"/>
  <c r="B244" i="1"/>
  <c r="F244" i="1"/>
  <c r="J244" i="1"/>
  <c r="B246" i="1"/>
  <c r="F246" i="1"/>
  <c r="J246" i="1"/>
  <c r="D247" i="1"/>
  <c r="H247" i="1"/>
  <c r="B248" i="1"/>
  <c r="F248" i="1"/>
  <c r="J248" i="1"/>
  <c r="B252" i="1"/>
  <c r="C238" i="1"/>
  <c r="C244" i="1"/>
  <c r="C246" i="1"/>
  <c r="E247" i="1"/>
  <c r="C248" i="1"/>
  <c r="D243" i="1" l="1"/>
  <c r="F58" i="1"/>
  <c r="U84" i="1"/>
  <c r="E134" i="1" s="1"/>
  <c r="U78" i="1"/>
  <c r="E128" i="1" s="1"/>
  <c r="F254" i="1"/>
  <c r="G240" i="1"/>
  <c r="C253" i="1"/>
  <c r="B254" i="1"/>
  <c r="K247" i="1"/>
  <c r="J254" i="1"/>
  <c r="F242" i="1"/>
  <c r="E118" i="1"/>
  <c r="N118" i="1" s="1"/>
  <c r="E239" i="1"/>
  <c r="D253" i="1"/>
  <c r="I240" i="1"/>
  <c r="B250" i="1"/>
  <c r="G253" i="1"/>
  <c r="F250" i="1"/>
  <c r="H243" i="1"/>
  <c r="K246" i="1"/>
  <c r="K244" i="1"/>
  <c r="K238" i="1"/>
  <c r="K237" i="1"/>
  <c r="C242" i="1"/>
  <c r="H58" i="1"/>
  <c r="E119" i="1"/>
  <c r="R119" i="1" s="1"/>
  <c r="B253" i="1"/>
  <c r="K249" i="1"/>
  <c r="I239" i="1"/>
  <c r="C250" i="1"/>
  <c r="C239" i="1"/>
  <c r="D254" i="1"/>
  <c r="U57" i="1"/>
  <c r="U74" i="1"/>
  <c r="E124" i="1" s="1"/>
  <c r="J241" i="1"/>
  <c r="B241" i="1"/>
  <c r="F241" i="1"/>
  <c r="E123" i="1"/>
  <c r="E122" i="1"/>
  <c r="K252" i="1"/>
  <c r="K248" i="1"/>
  <c r="J250" i="1"/>
  <c r="E242" i="1"/>
  <c r="H253" i="1"/>
  <c r="G250" i="1"/>
  <c r="J242" i="1"/>
  <c r="D241" i="1"/>
  <c r="G239" i="1"/>
  <c r="I241" i="1"/>
  <c r="B240" i="1"/>
  <c r="H254" i="1"/>
  <c r="H250" i="1"/>
  <c r="E138" i="1"/>
  <c r="E120" i="1"/>
  <c r="S162" i="1"/>
  <c r="O162" i="1"/>
  <c r="R162" i="1"/>
  <c r="N162" i="1"/>
  <c r="U162" i="1"/>
  <c r="Q162" i="1"/>
  <c r="M162" i="1"/>
  <c r="T162" i="1"/>
  <c r="P162" i="1"/>
  <c r="E205" i="1"/>
  <c r="R135" i="1"/>
  <c r="N135" i="1"/>
  <c r="U135" i="1"/>
  <c r="Q135" i="1"/>
  <c r="M135" i="1"/>
  <c r="S135" i="1"/>
  <c r="O135" i="1"/>
  <c r="T135" i="1"/>
  <c r="P135" i="1"/>
  <c r="E129" i="1"/>
  <c r="N58" i="1"/>
  <c r="E133" i="1"/>
  <c r="D242" i="1"/>
  <c r="H242" i="1"/>
  <c r="G241" i="1"/>
  <c r="K251" i="1"/>
  <c r="I254" i="1"/>
  <c r="I250" i="1"/>
  <c r="J243" i="1"/>
  <c r="F243" i="1"/>
  <c r="B243" i="1"/>
  <c r="C240" i="1"/>
  <c r="G254" i="1"/>
  <c r="I243" i="1"/>
  <c r="B242" i="1"/>
  <c r="E240" i="1"/>
  <c r="I253" i="1"/>
  <c r="D250" i="1"/>
  <c r="E131" i="1"/>
  <c r="E125" i="1"/>
  <c r="E142" i="1"/>
  <c r="E113" i="1"/>
  <c r="E140" i="1"/>
  <c r="E121" i="1"/>
  <c r="F11" i="1"/>
  <c r="D44" i="1"/>
  <c r="G58" i="1"/>
  <c r="U136" i="1"/>
  <c r="Q136" i="1"/>
  <c r="M136" i="1"/>
  <c r="T136" i="1"/>
  <c r="P136" i="1"/>
  <c r="R136" i="1"/>
  <c r="N136" i="1"/>
  <c r="S136" i="1"/>
  <c r="O136" i="1"/>
  <c r="E241" i="1"/>
  <c r="S165" i="1"/>
  <c r="S180" i="1" s="1"/>
  <c r="O165" i="1"/>
  <c r="O180" i="1" s="1"/>
  <c r="R165" i="1"/>
  <c r="R180" i="1" s="1"/>
  <c r="N165" i="1"/>
  <c r="N180" i="1" s="1"/>
  <c r="U165" i="1"/>
  <c r="U180" i="1" s="1"/>
  <c r="Q165" i="1"/>
  <c r="Q180" i="1" s="1"/>
  <c r="M165" i="1"/>
  <c r="P165" i="1"/>
  <c r="P180" i="1" s="1"/>
  <c r="T165" i="1"/>
  <c r="T180" i="1" s="1"/>
  <c r="E111" i="1"/>
  <c r="H240" i="1"/>
  <c r="D240" i="1"/>
  <c r="I242" i="1"/>
  <c r="C241" i="1"/>
  <c r="E254" i="1"/>
  <c r="G243" i="1"/>
  <c r="F253" i="1"/>
  <c r="E243" i="1"/>
  <c r="H241" i="1"/>
  <c r="B239" i="1"/>
  <c r="F239" i="1"/>
  <c r="J239" i="1"/>
  <c r="F240" i="1"/>
  <c r="E253" i="1"/>
  <c r="D239" i="1"/>
  <c r="E198" i="1"/>
  <c r="E127" i="1"/>
  <c r="E141" i="1"/>
  <c r="E112" i="1"/>
  <c r="E139" i="1"/>
  <c r="E204" i="1"/>
  <c r="U82" i="1"/>
  <c r="S101" i="1"/>
  <c r="O101" i="1"/>
  <c r="R101" i="1"/>
  <c r="N101" i="1"/>
  <c r="U101" i="1"/>
  <c r="Q101" i="1"/>
  <c r="M101" i="1"/>
  <c r="T101" i="1"/>
  <c r="P101" i="1"/>
  <c r="U80" i="1"/>
  <c r="E117" i="1"/>
  <c r="T110" i="1"/>
  <c r="P110" i="1"/>
  <c r="S110" i="1"/>
  <c r="O110" i="1"/>
  <c r="R110" i="1"/>
  <c r="N110" i="1"/>
  <c r="Q110" i="1"/>
  <c r="U110" i="1"/>
  <c r="M110" i="1"/>
  <c r="T137" i="1"/>
  <c r="P137" i="1"/>
  <c r="S137" i="1"/>
  <c r="O137" i="1"/>
  <c r="U137" i="1"/>
  <c r="Q137" i="1"/>
  <c r="M137" i="1"/>
  <c r="N137" i="1"/>
  <c r="R137" i="1"/>
  <c r="U76" i="1"/>
  <c r="R118" i="1" l="1"/>
  <c r="M118" i="1"/>
  <c r="O119" i="1"/>
  <c r="S118" i="1"/>
  <c r="Q119" i="1"/>
  <c r="E114" i="1"/>
  <c r="R114" i="1" s="1"/>
  <c r="O118" i="1"/>
  <c r="P119" i="1"/>
  <c r="S119" i="1"/>
  <c r="P118" i="1"/>
  <c r="U118" i="1"/>
  <c r="T119" i="1"/>
  <c r="N119" i="1"/>
  <c r="Q118" i="1"/>
  <c r="U119" i="1"/>
  <c r="T118" i="1"/>
  <c r="M119" i="1"/>
  <c r="K254" i="1"/>
  <c r="U58" i="1"/>
  <c r="E115" i="1" s="1"/>
  <c r="K250" i="1"/>
  <c r="K241" i="1"/>
  <c r="K253" i="1"/>
  <c r="T204" i="1"/>
  <c r="P204" i="1"/>
  <c r="S204" i="1"/>
  <c r="O204" i="1"/>
  <c r="R204" i="1"/>
  <c r="N204" i="1"/>
  <c r="Q204" i="1"/>
  <c r="M204" i="1"/>
  <c r="U204" i="1"/>
  <c r="U112" i="1"/>
  <c r="Q112" i="1"/>
  <c r="M112" i="1"/>
  <c r="T112" i="1"/>
  <c r="P112" i="1"/>
  <c r="S112" i="1"/>
  <c r="O112" i="1"/>
  <c r="R112" i="1"/>
  <c r="N112" i="1"/>
  <c r="S141" i="1"/>
  <c r="O141" i="1"/>
  <c r="R141" i="1"/>
  <c r="N141" i="1"/>
  <c r="T141" i="1"/>
  <c r="P141" i="1"/>
  <c r="U141" i="1"/>
  <c r="Q141" i="1"/>
  <c r="M141" i="1"/>
  <c r="S127" i="1"/>
  <c r="O127" i="1"/>
  <c r="R127" i="1"/>
  <c r="N127" i="1"/>
  <c r="U127" i="1"/>
  <c r="Q127" i="1"/>
  <c r="M127" i="1"/>
  <c r="T127" i="1"/>
  <c r="P127" i="1"/>
  <c r="R198" i="1"/>
  <c r="N198" i="1"/>
  <c r="U198" i="1"/>
  <c r="Q198" i="1"/>
  <c r="M198" i="1"/>
  <c r="S198" i="1"/>
  <c r="O198" i="1"/>
  <c r="T198" i="1"/>
  <c r="P198" i="1"/>
  <c r="T124" i="1"/>
  <c r="P124" i="1"/>
  <c r="S124" i="1"/>
  <c r="O124" i="1"/>
  <c r="R124" i="1"/>
  <c r="N124" i="1"/>
  <c r="U124" i="1"/>
  <c r="M124" i="1"/>
  <c r="Q124" i="1"/>
  <c r="T111" i="1"/>
  <c r="P111" i="1"/>
  <c r="S111" i="1"/>
  <c r="O111" i="1"/>
  <c r="R111" i="1"/>
  <c r="N111" i="1"/>
  <c r="M111" i="1"/>
  <c r="U111" i="1"/>
  <c r="Q111" i="1"/>
  <c r="V136" i="1"/>
  <c r="K52" i="1"/>
  <c r="F45" i="1"/>
  <c r="F44" i="1"/>
  <c r="G52" i="1"/>
  <c r="L58" i="1" s="1"/>
  <c r="T58" i="1" s="1"/>
  <c r="H52" i="1"/>
  <c r="F52" i="1"/>
  <c r="R142" i="1"/>
  <c r="N142" i="1"/>
  <c r="U142" i="1"/>
  <c r="Q142" i="1"/>
  <c r="M142" i="1"/>
  <c r="S142" i="1"/>
  <c r="O142" i="1"/>
  <c r="T142" i="1"/>
  <c r="P142" i="1"/>
  <c r="S123" i="1"/>
  <c r="O123" i="1"/>
  <c r="R123" i="1"/>
  <c r="N123" i="1"/>
  <c r="U123" i="1"/>
  <c r="Q123" i="1"/>
  <c r="M123" i="1"/>
  <c r="P123" i="1"/>
  <c r="T123" i="1"/>
  <c r="T139" i="1"/>
  <c r="P139" i="1"/>
  <c r="S139" i="1"/>
  <c r="O139" i="1"/>
  <c r="U139" i="1"/>
  <c r="Q139" i="1"/>
  <c r="M139" i="1"/>
  <c r="R139" i="1"/>
  <c r="N139" i="1"/>
  <c r="S131" i="1"/>
  <c r="O131" i="1"/>
  <c r="R131" i="1"/>
  <c r="N131" i="1"/>
  <c r="T131" i="1"/>
  <c r="P131" i="1"/>
  <c r="U131" i="1"/>
  <c r="Q131" i="1"/>
  <c r="M131" i="1"/>
  <c r="T138" i="1"/>
  <c r="P138" i="1"/>
  <c r="S138" i="1"/>
  <c r="O138" i="1"/>
  <c r="U138" i="1"/>
  <c r="Q138" i="1"/>
  <c r="M138" i="1"/>
  <c r="R138" i="1"/>
  <c r="N138" i="1"/>
  <c r="V137" i="1"/>
  <c r="V110" i="1"/>
  <c r="U117" i="1"/>
  <c r="Q117" i="1"/>
  <c r="M117" i="1"/>
  <c r="T117" i="1"/>
  <c r="P117" i="1"/>
  <c r="S117" i="1"/>
  <c r="O117" i="1"/>
  <c r="R117" i="1"/>
  <c r="N117" i="1"/>
  <c r="E132" i="1"/>
  <c r="K239" i="1"/>
  <c r="V165" i="1"/>
  <c r="M180" i="1"/>
  <c r="V180" i="1" s="1"/>
  <c r="U121" i="1"/>
  <c r="Q121" i="1"/>
  <c r="M121" i="1"/>
  <c r="T121" i="1"/>
  <c r="P121" i="1"/>
  <c r="S121" i="1"/>
  <c r="O121" i="1"/>
  <c r="N121" i="1"/>
  <c r="R121" i="1"/>
  <c r="T140" i="1"/>
  <c r="P140" i="1"/>
  <c r="S140" i="1"/>
  <c r="O140" i="1"/>
  <c r="U140" i="1"/>
  <c r="Q140" i="1"/>
  <c r="M140" i="1"/>
  <c r="R140" i="1"/>
  <c r="N140" i="1"/>
  <c r="K242" i="1"/>
  <c r="K243" i="1"/>
  <c r="U133" i="1"/>
  <c r="Q133" i="1"/>
  <c r="M133" i="1"/>
  <c r="T133" i="1"/>
  <c r="P133" i="1"/>
  <c r="R133" i="1"/>
  <c r="N133" i="1"/>
  <c r="O133" i="1"/>
  <c r="S133" i="1"/>
  <c r="V135" i="1"/>
  <c r="T120" i="1"/>
  <c r="P120" i="1"/>
  <c r="S120" i="1"/>
  <c r="O120" i="1"/>
  <c r="R120" i="1"/>
  <c r="N120" i="1"/>
  <c r="Q120" i="1"/>
  <c r="M120" i="1"/>
  <c r="U120" i="1"/>
  <c r="K240" i="1"/>
  <c r="T128" i="1"/>
  <c r="P128" i="1"/>
  <c r="S128" i="1"/>
  <c r="O128" i="1"/>
  <c r="U128" i="1"/>
  <c r="Q128" i="1"/>
  <c r="R128" i="1"/>
  <c r="N128" i="1"/>
  <c r="M128" i="1"/>
  <c r="R122" i="1"/>
  <c r="N122" i="1"/>
  <c r="U122" i="1"/>
  <c r="Q122" i="1"/>
  <c r="M122" i="1"/>
  <c r="T122" i="1"/>
  <c r="P122" i="1"/>
  <c r="S122" i="1"/>
  <c r="O122" i="1"/>
  <c r="R113" i="1"/>
  <c r="N113" i="1"/>
  <c r="U113" i="1"/>
  <c r="Q113" i="1"/>
  <c r="M113" i="1"/>
  <c r="T113" i="1"/>
  <c r="P113" i="1"/>
  <c r="O113" i="1"/>
  <c r="S113" i="1"/>
  <c r="T205" i="1"/>
  <c r="P205" i="1"/>
  <c r="S205" i="1"/>
  <c r="O205" i="1"/>
  <c r="R205" i="1"/>
  <c r="N205" i="1"/>
  <c r="U205" i="1"/>
  <c r="Q205" i="1"/>
  <c r="M205" i="1"/>
  <c r="E126" i="1"/>
  <c r="E130" i="1"/>
  <c r="V101" i="1"/>
  <c r="U125" i="1"/>
  <c r="Q125" i="1"/>
  <c r="M125" i="1"/>
  <c r="T125" i="1"/>
  <c r="P125" i="1"/>
  <c r="S125" i="1"/>
  <c r="O125" i="1"/>
  <c r="R125" i="1"/>
  <c r="N125" i="1"/>
  <c r="N88" i="1"/>
  <c r="U129" i="1"/>
  <c r="Q129" i="1"/>
  <c r="M129" i="1"/>
  <c r="T129" i="1"/>
  <c r="P129" i="1"/>
  <c r="R129" i="1"/>
  <c r="N129" i="1"/>
  <c r="S129" i="1"/>
  <c r="O129" i="1"/>
  <c r="V162" i="1"/>
  <c r="R134" i="1"/>
  <c r="N134" i="1"/>
  <c r="U134" i="1"/>
  <c r="Q134" i="1"/>
  <c r="M134" i="1"/>
  <c r="S134" i="1"/>
  <c r="O134" i="1"/>
  <c r="T134" i="1"/>
  <c r="P134" i="1"/>
  <c r="T114" i="1" l="1"/>
  <c r="P114" i="1"/>
  <c r="Q114" i="1"/>
  <c r="N114" i="1"/>
  <c r="S114" i="1"/>
  <c r="U114" i="1"/>
  <c r="O114" i="1"/>
  <c r="M114" i="1"/>
  <c r="V119" i="1"/>
  <c r="V118" i="1"/>
  <c r="K13" i="1"/>
  <c r="K50" i="1" s="1"/>
  <c r="V128" i="1"/>
  <c r="V140" i="1"/>
  <c r="V205" i="1"/>
  <c r="E177" i="1"/>
  <c r="M177" i="1" s="1"/>
  <c r="R126" i="1"/>
  <c r="N126" i="1"/>
  <c r="U126" i="1"/>
  <c r="Q126" i="1"/>
  <c r="M126" i="1"/>
  <c r="T126" i="1"/>
  <c r="P126" i="1"/>
  <c r="O126" i="1"/>
  <c r="S126" i="1"/>
  <c r="S115" i="1"/>
  <c r="O115" i="1"/>
  <c r="R115" i="1"/>
  <c r="N115" i="1"/>
  <c r="U115" i="1"/>
  <c r="Q115" i="1"/>
  <c r="M115" i="1"/>
  <c r="P115" i="1"/>
  <c r="T115" i="1"/>
  <c r="H88" i="1"/>
  <c r="U52" i="1"/>
  <c r="V134" i="1"/>
  <c r="V129" i="1"/>
  <c r="R130" i="1"/>
  <c r="N130" i="1"/>
  <c r="U130" i="1"/>
  <c r="Q130" i="1"/>
  <c r="M130" i="1"/>
  <c r="S130" i="1"/>
  <c r="O130" i="1"/>
  <c r="P130" i="1"/>
  <c r="T130" i="1"/>
  <c r="V120" i="1"/>
  <c r="V133" i="1"/>
  <c r="V117" i="1"/>
  <c r="V138" i="1"/>
  <c r="V131" i="1"/>
  <c r="V139" i="1"/>
  <c r="G88" i="1"/>
  <c r="L64" i="1"/>
  <c r="T64" i="1" s="1"/>
  <c r="L53" i="1"/>
  <c r="T53" i="1" s="1"/>
  <c r="L81" i="1"/>
  <c r="T81" i="1" s="1"/>
  <c r="L73" i="1"/>
  <c r="T73" i="1" s="1"/>
  <c r="L83" i="1"/>
  <c r="T83" i="1" s="1"/>
  <c r="L68" i="1"/>
  <c r="T68" i="1" s="1"/>
  <c r="L65" i="1"/>
  <c r="T65" i="1" s="1"/>
  <c r="L67" i="1"/>
  <c r="T67" i="1" s="1"/>
  <c r="L55" i="1"/>
  <c r="T55" i="1" s="1"/>
  <c r="L72" i="1"/>
  <c r="T72" i="1" s="1"/>
  <c r="L63" i="1"/>
  <c r="T63" i="1" s="1"/>
  <c r="L79" i="1"/>
  <c r="T79" i="1" s="1"/>
  <c r="L52" i="1"/>
  <c r="L62" i="1"/>
  <c r="T62" i="1" s="1"/>
  <c r="L56" i="1"/>
  <c r="T56" i="1" s="1"/>
  <c r="L75" i="1"/>
  <c r="T75" i="1" s="1"/>
  <c r="L76" i="1"/>
  <c r="T76" i="1" s="1"/>
  <c r="L57" i="1"/>
  <c r="T57" i="1" s="1"/>
  <c r="L69" i="1"/>
  <c r="T69" i="1" s="1"/>
  <c r="L66" i="1"/>
  <c r="T66" i="1" s="1"/>
  <c r="L70" i="1"/>
  <c r="T70" i="1" s="1"/>
  <c r="L80" i="1"/>
  <c r="T80" i="1" s="1"/>
  <c r="L77" i="1"/>
  <c r="T77" i="1" s="1"/>
  <c r="L71" i="1"/>
  <c r="T71" i="1" s="1"/>
  <c r="L78" i="1"/>
  <c r="T78" i="1" s="1"/>
  <c r="L82" i="1"/>
  <c r="T82" i="1" s="1"/>
  <c r="L54" i="1"/>
  <c r="T54" i="1" s="1"/>
  <c r="L74" i="1"/>
  <c r="T74" i="1" s="1"/>
  <c r="K88" i="1"/>
  <c r="V141" i="1"/>
  <c r="V112" i="1"/>
  <c r="V125" i="1"/>
  <c r="V113" i="1"/>
  <c r="V121" i="1"/>
  <c r="T132" i="1"/>
  <c r="P132" i="1"/>
  <c r="S132" i="1"/>
  <c r="O132" i="1"/>
  <c r="U132" i="1"/>
  <c r="Q132" i="1"/>
  <c r="M132" i="1"/>
  <c r="R132" i="1"/>
  <c r="N132" i="1"/>
  <c r="F88" i="1"/>
  <c r="V127" i="1"/>
  <c r="V122" i="1"/>
  <c r="V123" i="1"/>
  <c r="V142" i="1"/>
  <c r="V111" i="1"/>
  <c r="V124" i="1"/>
  <c r="V198" i="1"/>
  <c r="V204" i="1"/>
  <c r="V114" i="1" l="1"/>
  <c r="E192" i="1"/>
  <c r="L88" i="1"/>
  <c r="E172" i="1"/>
  <c r="V130" i="1"/>
  <c r="E109" i="1"/>
  <c r="U88" i="1"/>
  <c r="E196" i="1"/>
  <c r="E194" i="1"/>
  <c r="E176" i="1"/>
  <c r="E181" i="1"/>
  <c r="E182" i="1"/>
  <c r="E199" i="1"/>
  <c r="E195" i="1"/>
  <c r="T52" i="1"/>
  <c r="E190" i="1"/>
  <c r="E186" i="1"/>
  <c r="E188" i="1"/>
  <c r="E202" i="1"/>
  <c r="E184" i="1"/>
  <c r="E189" i="1"/>
  <c r="E174" i="1"/>
  <c r="E197" i="1"/>
  <c r="E183" i="1"/>
  <c r="V115" i="1"/>
  <c r="E201" i="1"/>
  <c r="E203" i="1"/>
  <c r="V126" i="1"/>
  <c r="V132" i="1"/>
  <c r="E173" i="1"/>
  <c r="E191" i="1"/>
  <c r="E200" i="1"/>
  <c r="E175" i="1"/>
  <c r="E193" i="1"/>
  <c r="E185" i="1"/>
  <c r="E187" i="1"/>
  <c r="U177" i="1"/>
  <c r="Q177" i="1"/>
  <c r="T177" i="1"/>
  <c r="P177" i="1"/>
  <c r="S177" i="1"/>
  <c r="O177" i="1"/>
  <c r="R177" i="1"/>
  <c r="N177" i="1"/>
  <c r="E100" i="1" l="1"/>
  <c r="E98" i="1"/>
  <c r="E99" i="1"/>
  <c r="V177" i="1"/>
  <c r="R200" i="1"/>
  <c r="N200" i="1"/>
  <c r="U200" i="1"/>
  <c r="Q200" i="1"/>
  <c r="M200" i="1"/>
  <c r="S200" i="1"/>
  <c r="O200" i="1"/>
  <c r="P200" i="1"/>
  <c r="T200" i="1"/>
  <c r="U197" i="1"/>
  <c r="Q197" i="1"/>
  <c r="M197" i="1"/>
  <c r="T197" i="1"/>
  <c r="P197" i="1"/>
  <c r="R197" i="1"/>
  <c r="N197" i="1"/>
  <c r="O197" i="1"/>
  <c r="S197" i="1"/>
  <c r="U184" i="1"/>
  <c r="Q184" i="1"/>
  <c r="M184" i="1"/>
  <c r="T184" i="1"/>
  <c r="P184" i="1"/>
  <c r="O184" i="1"/>
  <c r="N184" i="1"/>
  <c r="S184" i="1"/>
  <c r="R184" i="1"/>
  <c r="E171" i="1"/>
  <c r="T88" i="1"/>
  <c r="R199" i="1"/>
  <c r="N199" i="1"/>
  <c r="U199" i="1"/>
  <c r="Q199" i="1"/>
  <c r="M199" i="1"/>
  <c r="S199" i="1"/>
  <c r="O199" i="1"/>
  <c r="T199" i="1"/>
  <c r="P199" i="1"/>
  <c r="U181" i="1"/>
  <c r="Q181" i="1"/>
  <c r="M181" i="1"/>
  <c r="T181" i="1"/>
  <c r="P181" i="1"/>
  <c r="S181" i="1"/>
  <c r="O181" i="1"/>
  <c r="N181" i="1"/>
  <c r="R181" i="1"/>
  <c r="R194" i="1"/>
  <c r="N194" i="1"/>
  <c r="U194" i="1"/>
  <c r="Q194" i="1"/>
  <c r="M194" i="1"/>
  <c r="S194" i="1"/>
  <c r="O194" i="1"/>
  <c r="P194" i="1"/>
  <c r="T194" i="1"/>
  <c r="U193" i="1"/>
  <c r="Q193" i="1"/>
  <c r="M193" i="1"/>
  <c r="T193" i="1"/>
  <c r="P193" i="1"/>
  <c r="R193" i="1"/>
  <c r="N193" i="1"/>
  <c r="S193" i="1"/>
  <c r="O193" i="1"/>
  <c r="U173" i="1"/>
  <c r="Q173" i="1"/>
  <c r="M173" i="1"/>
  <c r="T173" i="1"/>
  <c r="P173" i="1"/>
  <c r="S173" i="1"/>
  <c r="O173" i="1"/>
  <c r="N173" i="1"/>
  <c r="R173" i="1"/>
  <c r="T188" i="1"/>
  <c r="P188" i="1"/>
  <c r="S188" i="1"/>
  <c r="O188" i="1"/>
  <c r="U188" i="1"/>
  <c r="Q188" i="1"/>
  <c r="M188" i="1"/>
  <c r="R188" i="1"/>
  <c r="N188" i="1"/>
  <c r="R190" i="1"/>
  <c r="N190" i="1"/>
  <c r="U190" i="1"/>
  <c r="Q190" i="1"/>
  <c r="M190" i="1"/>
  <c r="S190" i="1"/>
  <c r="O190" i="1"/>
  <c r="T190" i="1"/>
  <c r="P190" i="1"/>
  <c r="U185" i="1"/>
  <c r="Q185" i="1"/>
  <c r="M185" i="1"/>
  <c r="T185" i="1"/>
  <c r="P185" i="1"/>
  <c r="S185" i="1"/>
  <c r="R185" i="1"/>
  <c r="O185" i="1"/>
  <c r="N185" i="1"/>
  <c r="S175" i="1"/>
  <c r="O175" i="1"/>
  <c r="R175" i="1"/>
  <c r="N175" i="1"/>
  <c r="U175" i="1"/>
  <c r="Q175" i="1"/>
  <c r="M175" i="1"/>
  <c r="T175" i="1"/>
  <c r="P175" i="1"/>
  <c r="S191" i="1"/>
  <c r="O191" i="1"/>
  <c r="R191" i="1"/>
  <c r="N191" i="1"/>
  <c r="T191" i="1"/>
  <c r="P191" i="1"/>
  <c r="Q191" i="1"/>
  <c r="M191" i="1"/>
  <c r="U191" i="1"/>
  <c r="R201" i="1"/>
  <c r="U201" i="1"/>
  <c r="Q201" i="1"/>
  <c r="T201" i="1"/>
  <c r="P201" i="1"/>
  <c r="N201" i="1"/>
  <c r="M201" i="1"/>
  <c r="O201" i="1"/>
  <c r="S201" i="1"/>
  <c r="T183" i="1"/>
  <c r="S183" i="1"/>
  <c r="O183" i="1"/>
  <c r="R183" i="1"/>
  <c r="N183" i="1"/>
  <c r="Q183" i="1"/>
  <c r="M183" i="1"/>
  <c r="U183" i="1"/>
  <c r="P183" i="1"/>
  <c r="R174" i="1"/>
  <c r="N174" i="1"/>
  <c r="U174" i="1"/>
  <c r="Q174" i="1"/>
  <c r="M174" i="1"/>
  <c r="T174" i="1"/>
  <c r="P174" i="1"/>
  <c r="S174" i="1"/>
  <c r="O174" i="1"/>
  <c r="U189" i="1"/>
  <c r="Q189" i="1"/>
  <c r="M189" i="1"/>
  <c r="T189" i="1"/>
  <c r="P189" i="1"/>
  <c r="R189" i="1"/>
  <c r="N189" i="1"/>
  <c r="S189" i="1"/>
  <c r="O189" i="1"/>
  <c r="R186" i="1"/>
  <c r="N186" i="1"/>
  <c r="U186" i="1"/>
  <c r="Q186" i="1"/>
  <c r="M186" i="1"/>
  <c r="S186" i="1"/>
  <c r="O186" i="1"/>
  <c r="T186" i="1"/>
  <c r="P186" i="1"/>
  <c r="S187" i="1"/>
  <c r="O187" i="1"/>
  <c r="R187" i="1"/>
  <c r="N187" i="1"/>
  <c r="T187" i="1"/>
  <c r="P187" i="1"/>
  <c r="M187" i="1"/>
  <c r="U187" i="1"/>
  <c r="Q187" i="1"/>
  <c r="S195" i="1"/>
  <c r="O195" i="1"/>
  <c r="R195" i="1"/>
  <c r="N195" i="1"/>
  <c r="T195" i="1"/>
  <c r="P195" i="1"/>
  <c r="U195" i="1"/>
  <c r="Q195" i="1"/>
  <c r="M195" i="1"/>
  <c r="R182" i="1"/>
  <c r="N182" i="1"/>
  <c r="U182" i="1"/>
  <c r="Q182" i="1"/>
  <c r="M182" i="1"/>
  <c r="T182" i="1"/>
  <c r="P182" i="1"/>
  <c r="S182" i="1"/>
  <c r="O182" i="1"/>
  <c r="T176" i="1"/>
  <c r="P176" i="1"/>
  <c r="S176" i="1"/>
  <c r="O176" i="1"/>
  <c r="R176" i="1"/>
  <c r="N176" i="1"/>
  <c r="M176" i="1"/>
  <c r="Q176" i="1"/>
  <c r="U176" i="1"/>
  <c r="T196" i="1"/>
  <c r="P196" i="1"/>
  <c r="S196" i="1"/>
  <c r="O196" i="1"/>
  <c r="U196" i="1"/>
  <c r="Q196" i="1"/>
  <c r="M196" i="1"/>
  <c r="R196" i="1"/>
  <c r="N196" i="1"/>
  <c r="E144" i="1"/>
  <c r="E146" i="1" s="1"/>
  <c r="T109" i="1"/>
  <c r="T144" i="1" s="1"/>
  <c r="P109" i="1"/>
  <c r="P144" i="1" s="1"/>
  <c r="S109" i="1"/>
  <c r="S144" i="1" s="1"/>
  <c r="O109" i="1"/>
  <c r="O144" i="1" s="1"/>
  <c r="R109" i="1"/>
  <c r="R144" i="1" s="1"/>
  <c r="N109" i="1"/>
  <c r="N144" i="1" s="1"/>
  <c r="U109" i="1"/>
  <c r="U144" i="1" s="1"/>
  <c r="Q109" i="1"/>
  <c r="Q144" i="1" s="1"/>
  <c r="M109" i="1"/>
  <c r="T172" i="1"/>
  <c r="P172" i="1"/>
  <c r="S172" i="1"/>
  <c r="O172" i="1"/>
  <c r="R172" i="1"/>
  <c r="N172" i="1"/>
  <c r="U172" i="1"/>
  <c r="M172" i="1"/>
  <c r="Q172" i="1"/>
  <c r="T192" i="1"/>
  <c r="P192" i="1"/>
  <c r="S192" i="1"/>
  <c r="O192" i="1"/>
  <c r="U192" i="1"/>
  <c r="Q192" i="1"/>
  <c r="M192" i="1"/>
  <c r="R192" i="1"/>
  <c r="N192" i="1"/>
  <c r="V187" i="1" l="1"/>
  <c r="V192" i="1"/>
  <c r="V172" i="1"/>
  <c r="V196" i="1"/>
  <c r="E161" i="1"/>
  <c r="E160" i="1"/>
  <c r="V184" i="1"/>
  <c r="V173" i="1"/>
  <c r="V194" i="1"/>
  <c r="M144" i="1"/>
  <c r="V109" i="1"/>
  <c r="V182" i="1"/>
  <c r="U152" i="1"/>
  <c r="U146" i="1"/>
  <c r="N146" i="1"/>
  <c r="N152" i="1"/>
  <c r="P152" i="1"/>
  <c r="P146" i="1"/>
  <c r="R98" i="1"/>
  <c r="N98" i="1"/>
  <c r="U98" i="1"/>
  <c r="Q98" i="1"/>
  <c r="M98" i="1"/>
  <c r="T98" i="1"/>
  <c r="P98" i="1"/>
  <c r="S98" i="1"/>
  <c r="O98" i="1"/>
  <c r="V186" i="1"/>
  <c r="V189" i="1"/>
  <c r="V201" i="1"/>
  <c r="V191" i="1"/>
  <c r="V185" i="1"/>
  <c r="V181" i="1"/>
  <c r="V199" i="1"/>
  <c r="E207" i="1"/>
  <c r="T171" i="1"/>
  <c r="T207" i="1" s="1"/>
  <c r="T209" i="1" s="1"/>
  <c r="P171" i="1"/>
  <c r="P207" i="1" s="1"/>
  <c r="P209" i="1" s="1"/>
  <c r="S171" i="1"/>
  <c r="S207" i="1" s="1"/>
  <c r="S209" i="1" s="1"/>
  <c r="O171" i="1"/>
  <c r="O207" i="1" s="1"/>
  <c r="O209" i="1" s="1"/>
  <c r="R171" i="1"/>
  <c r="R207" i="1" s="1"/>
  <c r="R209" i="1" s="1"/>
  <c r="N171" i="1"/>
  <c r="N207" i="1" s="1"/>
  <c r="N209" i="1" s="1"/>
  <c r="U171" i="1"/>
  <c r="U207" i="1" s="1"/>
  <c r="U209" i="1" s="1"/>
  <c r="Q171" i="1"/>
  <c r="Q207" i="1" s="1"/>
  <c r="Q209" i="1" s="1"/>
  <c r="M171" i="1"/>
  <c r="T152" i="1"/>
  <c r="T146" i="1"/>
  <c r="Q152" i="1"/>
  <c r="Q146" i="1"/>
  <c r="O152" i="1"/>
  <c r="O146" i="1"/>
  <c r="V176" i="1"/>
  <c r="V195" i="1"/>
  <c r="U99" i="1"/>
  <c r="Q99" i="1"/>
  <c r="M99" i="1"/>
  <c r="T99" i="1"/>
  <c r="P99" i="1"/>
  <c r="S99" i="1"/>
  <c r="O99" i="1"/>
  <c r="N99" i="1"/>
  <c r="R99" i="1"/>
  <c r="V183" i="1"/>
  <c r="V175" i="1"/>
  <c r="V188" i="1"/>
  <c r="V193" i="1"/>
  <c r="V197" i="1"/>
  <c r="R152" i="1"/>
  <c r="R146" i="1"/>
  <c r="S152" i="1"/>
  <c r="S146" i="1"/>
  <c r="T100" i="1"/>
  <c r="P100" i="1"/>
  <c r="S100" i="1"/>
  <c r="O100" i="1"/>
  <c r="R100" i="1"/>
  <c r="N100" i="1"/>
  <c r="M100" i="1"/>
  <c r="Q100" i="1"/>
  <c r="U100" i="1"/>
  <c r="V174" i="1"/>
  <c r="V190" i="1"/>
  <c r="V200" i="1"/>
  <c r="V100" i="1" l="1"/>
  <c r="Q105" i="1"/>
  <c r="S148" i="1"/>
  <c r="S147" i="1"/>
  <c r="R160" i="1"/>
  <c r="N160" i="1"/>
  <c r="U160" i="1"/>
  <c r="Q160" i="1"/>
  <c r="M160" i="1"/>
  <c r="T160" i="1"/>
  <c r="P160" i="1"/>
  <c r="O160" i="1"/>
  <c r="S160" i="1"/>
  <c r="P148" i="1"/>
  <c r="P147" i="1"/>
  <c r="O148" i="1"/>
  <c r="O147" i="1"/>
  <c r="T148" i="1"/>
  <c r="T147" i="1"/>
  <c r="S105" i="1"/>
  <c r="M105" i="1"/>
  <c r="V98" i="1"/>
  <c r="R105" i="1"/>
  <c r="N147" i="1"/>
  <c r="N148" i="1"/>
  <c r="T161" i="1"/>
  <c r="P161" i="1"/>
  <c r="S161" i="1"/>
  <c r="O161" i="1"/>
  <c r="R161" i="1"/>
  <c r="N161" i="1"/>
  <c r="U161" i="1"/>
  <c r="M161" i="1"/>
  <c r="Q161" i="1"/>
  <c r="Q148" i="1"/>
  <c r="Q147" i="1"/>
  <c r="M207" i="1"/>
  <c r="V171" i="1"/>
  <c r="P105" i="1"/>
  <c r="U105" i="1"/>
  <c r="U147" i="1"/>
  <c r="U148" i="1"/>
  <c r="R147" i="1"/>
  <c r="R148" i="1"/>
  <c r="V99" i="1"/>
  <c r="O105" i="1"/>
  <c r="T105" i="1"/>
  <c r="N105" i="1"/>
  <c r="M152" i="1"/>
  <c r="M146" i="1"/>
  <c r="V144" i="1"/>
  <c r="V161" i="1" l="1"/>
  <c r="S167" i="1"/>
  <c r="N167" i="1"/>
  <c r="R167" i="1"/>
  <c r="T167" i="1"/>
  <c r="V105" i="1"/>
  <c r="V146" i="1"/>
  <c r="M147" i="1"/>
  <c r="V147" i="1" s="1"/>
  <c r="M148" i="1"/>
  <c r="Q167" i="1"/>
  <c r="V207" i="1"/>
  <c r="M209" i="1"/>
  <c r="O167" i="1"/>
  <c r="M167" i="1"/>
  <c r="V160" i="1"/>
  <c r="V152" i="1"/>
  <c r="P167" i="1"/>
  <c r="U167" i="1"/>
  <c r="V167" i="1" l="1"/>
  <c r="V209" i="1"/>
  <c r="V148" i="1"/>
</calcChain>
</file>

<file path=xl/sharedStrings.xml><?xml version="1.0" encoding="utf-8"?>
<sst xmlns="http://schemas.openxmlformats.org/spreadsheetml/2006/main" count="502" uniqueCount="195">
  <si>
    <t>Verteilung der gemeinschaftlichen Bundesabgaben 2016</t>
  </si>
  <si>
    <t>in 1000.- Euro</t>
  </si>
  <si>
    <t>Aufkommen</t>
  </si>
  <si>
    <t>FlAF (§ 39/5a)</t>
  </si>
  <si>
    <t>verbleibt als</t>
  </si>
  <si>
    <t>Vorwegabz.</t>
  </si>
  <si>
    <t>EA zur Verteilung</t>
  </si>
  <si>
    <t>Übersicht über diverse Abzüge</t>
  </si>
  <si>
    <t>BeihilfenG</t>
  </si>
  <si>
    <t>veranl. Eink.st.</t>
  </si>
  <si>
    <t>Länder</t>
  </si>
  <si>
    <t>Lohnsteuer</t>
  </si>
  <si>
    <t>Gemeinden</t>
  </si>
  <si>
    <t>Kest I</t>
  </si>
  <si>
    <t>Kest II</t>
  </si>
  <si>
    <t>Steuerabkommen</t>
  </si>
  <si>
    <t>Gmde-KA-Btrg (USt)</t>
  </si>
  <si>
    <t>Körperschaftsteuer</t>
  </si>
  <si>
    <t>BZ Spielbankgmden -u Ldr (USt)</t>
  </si>
  <si>
    <t>Umsatzsteuer</t>
  </si>
  <si>
    <t>EU-Länder-Beitrag (Eigenm)</t>
  </si>
  <si>
    <t>Biersteuer</t>
  </si>
  <si>
    <t>Schaumweinst.</t>
  </si>
  <si>
    <t>Gmden-EU-Btrg (-"-)</t>
  </si>
  <si>
    <t>Alkoholsteuer</t>
  </si>
  <si>
    <t>Abg.v.alkoh.Getränken</t>
  </si>
  <si>
    <t>Mineralölsteuer</t>
  </si>
  <si>
    <t>Erbschafts- u Schenk.st.</t>
  </si>
  <si>
    <t>Stiftungseingangssteuer</t>
  </si>
  <si>
    <t>Werbeabgabe</t>
  </si>
  <si>
    <t>Wohnbaufdgbtrg</t>
  </si>
  <si>
    <t>Grunderwerbsteuer</t>
  </si>
  <si>
    <t>Bodenwertabgabe</t>
  </si>
  <si>
    <t>Kraftfahrzeugsteuer</t>
  </si>
  <si>
    <t>Motorbez. Vers.steuer</t>
  </si>
  <si>
    <t>Tabaksteuer</t>
  </si>
  <si>
    <t xml:space="preserve">Kapitalverkehrsteuern </t>
  </si>
  <si>
    <t>Grunderwerbsteuer II</t>
  </si>
  <si>
    <t>Stabilitätsabgabe</t>
  </si>
  <si>
    <t>Flugabgabe</t>
  </si>
  <si>
    <t>Energieabgaben</t>
  </si>
  <si>
    <t xml:space="preserve">Normverbrauchsabgabe </t>
  </si>
  <si>
    <t>Versicherungsteuer</t>
  </si>
  <si>
    <t>Konzessionsabgabe</t>
  </si>
  <si>
    <t>Kunstf.btrg (abz. Einh.verg)</t>
  </si>
  <si>
    <t>Spielbankabg. &lt;= 725.000</t>
  </si>
  <si>
    <t>Spielbankabg. &gt; 725.000</t>
  </si>
  <si>
    <t>Summe</t>
  </si>
  <si>
    <t>davon Abg. m einh Schl</t>
  </si>
  <si>
    <t>vertikale Verteilung</t>
  </si>
  <si>
    <t>EU-Btrg.</t>
  </si>
  <si>
    <t>Ldr-EU-Btrg, Kons.btrg</t>
  </si>
  <si>
    <t>Gmde-KA-Btrg</t>
  </si>
  <si>
    <t>USt-Erhöhung</t>
  </si>
  <si>
    <t>Siedlungswasserwirtschaft</t>
  </si>
  <si>
    <t>Bund</t>
  </si>
  <si>
    <t>EU</t>
  </si>
  <si>
    <t>+Lohnsteuer</t>
  </si>
  <si>
    <t>vor BZ-Abzug</t>
  </si>
  <si>
    <t>fix</t>
  </si>
  <si>
    <t>vESt</t>
  </si>
  <si>
    <t xml:space="preserve">  vESt</t>
  </si>
  <si>
    <t>LSt</t>
  </si>
  <si>
    <t xml:space="preserve">  LSt</t>
  </si>
  <si>
    <t xml:space="preserve">  Kest I</t>
  </si>
  <si>
    <t xml:space="preserve">  Kest II</t>
  </si>
  <si>
    <t>Steuerabk.</t>
  </si>
  <si>
    <t xml:space="preserve">  Steuerabk.</t>
  </si>
  <si>
    <t>Köst</t>
  </si>
  <si>
    <t xml:space="preserve">  Köst</t>
  </si>
  <si>
    <t>USt</t>
  </si>
  <si>
    <t xml:space="preserve">  USt</t>
  </si>
  <si>
    <t>USt-Selbstträgerschaft</t>
  </si>
  <si>
    <t>USt-Selbsttr.</t>
  </si>
  <si>
    <t xml:space="preserve">  USt-Selbsttr.</t>
  </si>
  <si>
    <t>USt-Landespflegegeld</t>
  </si>
  <si>
    <t>USt-Landespfl.gld</t>
  </si>
  <si>
    <t xml:space="preserve">  USt-Landespfgld</t>
  </si>
  <si>
    <t>USt-SWW Ldr</t>
  </si>
  <si>
    <t xml:space="preserve">  USt SWW Ldr</t>
  </si>
  <si>
    <t>BierSt</t>
  </si>
  <si>
    <t xml:space="preserve">  BierSt</t>
  </si>
  <si>
    <t>Schaumw.St</t>
  </si>
  <si>
    <t xml:space="preserve">  Schaumw.St</t>
  </si>
  <si>
    <t>Alk.St.</t>
  </si>
  <si>
    <t xml:space="preserve">  Alk.St.</t>
  </si>
  <si>
    <t>AlkoholAbg</t>
  </si>
  <si>
    <t xml:space="preserve">  AlkoholAbg</t>
  </si>
  <si>
    <t>MinSt</t>
  </si>
  <si>
    <t xml:space="preserve">  MinSt</t>
  </si>
  <si>
    <t>ErbSchSt</t>
  </si>
  <si>
    <t xml:space="preserve">  ErbSchSt</t>
  </si>
  <si>
    <t xml:space="preserve">  Stiftungseingsst</t>
  </si>
  <si>
    <t xml:space="preserve">  Werbeabgabe</t>
  </si>
  <si>
    <t>Wohnbaufdrbtrg</t>
  </si>
  <si>
    <t xml:space="preserve">  Wohnbaufdrbtrg</t>
  </si>
  <si>
    <t>GrErwSt</t>
  </si>
  <si>
    <t xml:space="preserve">  GrErwSt</t>
  </si>
  <si>
    <t>BodWAbg</t>
  </si>
  <si>
    <t xml:space="preserve">  BodWAbg</t>
  </si>
  <si>
    <t>KfzSt</t>
  </si>
  <si>
    <t xml:space="preserve">  KfzSt</t>
  </si>
  <si>
    <t>Motorbez VersSt</t>
  </si>
  <si>
    <t xml:space="preserve">  Mot.bez.VersSt</t>
  </si>
  <si>
    <t xml:space="preserve">  Tabaksteuer</t>
  </si>
  <si>
    <t xml:space="preserve">  Kapitalverkehrsteuern </t>
  </si>
  <si>
    <t>GrErwSt II</t>
  </si>
  <si>
    <t xml:space="preserve">  GrErwSt II</t>
  </si>
  <si>
    <t xml:space="preserve">  Stabilitätsabgabe</t>
  </si>
  <si>
    <t xml:space="preserve">  Flugabgabe</t>
  </si>
  <si>
    <t xml:space="preserve">  Energieabgaben</t>
  </si>
  <si>
    <t xml:space="preserve">  Normverbrauchsabgabe </t>
  </si>
  <si>
    <t xml:space="preserve">  Versicherungsteuer</t>
  </si>
  <si>
    <t xml:space="preserve">  Konzessionsabgabe</t>
  </si>
  <si>
    <t>Kunstf.btrg.</t>
  </si>
  <si>
    <t>KstFdrgBtrg.</t>
  </si>
  <si>
    <t xml:space="preserve">  KstFdrgBtrg.</t>
  </si>
  <si>
    <t>Spielbkabg &lt;= 725T E</t>
  </si>
  <si>
    <t>Spielbankabg bis 725.000 Euro</t>
  </si>
  <si>
    <t xml:space="preserve">  SpbkA bis 725T</t>
  </si>
  <si>
    <t>Spielbkabg &gt; 725T E</t>
  </si>
  <si>
    <t>Spielbankabg &gt; 725.000 Euro</t>
  </si>
  <si>
    <t xml:space="preserve">  SpbkA &gt; 725T</t>
  </si>
  <si>
    <t xml:space="preserve">  Summe</t>
  </si>
  <si>
    <t>horizontale Verteilung, Gmde-EA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</si>
  <si>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</si>
  <si>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</si>
  <si>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</si>
  <si>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</si>
  <si>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</si>
  <si>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</si>
  <si>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</si>
  <si>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</si>
  <si>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</si>
  <si>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in 1.000.- Euro</t>
  </si>
  <si>
    <t>Abgaben mit einh. Schl</t>
  </si>
  <si>
    <t>Volkszahl</t>
  </si>
  <si>
    <t>aBS</t>
  </si>
  <si>
    <t>Fixschlüssel</t>
  </si>
  <si>
    <t>des Aufk. an USt fix</t>
  </si>
  <si>
    <t>davon GetrStA</t>
  </si>
  <si>
    <t>USt-Landespfl.gd</t>
  </si>
  <si>
    <t>alle Abgaben</t>
  </si>
  <si>
    <t>Steuerabkomen</t>
  </si>
  <si>
    <t>Grunerwerbsteuer II</t>
  </si>
  <si>
    <t>Kunstförderungsbeitrag</t>
  </si>
  <si>
    <t xml:space="preserve">zur Gänze </t>
  </si>
  <si>
    <t>Volkszl</t>
  </si>
  <si>
    <t>Abg.v.alkoh.Getr.</t>
  </si>
  <si>
    <t>Anz.-und Ank.abg.ausgl</t>
  </si>
  <si>
    <t>Aufk. Grd.erw.st.</t>
  </si>
  <si>
    <t>Aufk. Bod.wert.abg.</t>
  </si>
  <si>
    <t>Aufk. Spbg.abg. &lt;= 725.000</t>
  </si>
  <si>
    <t>Aufk. Spbg.abg. &gt; 725.000</t>
  </si>
  <si>
    <t>Summe ungek. EA</t>
  </si>
  <si>
    <t>ungek. EA</t>
  </si>
  <si>
    <t>Summe netto</t>
  </si>
  <si>
    <t>EA Bmsgrdlage</t>
  </si>
  <si>
    <t>Abzg Gmde-BZ</t>
  </si>
  <si>
    <t>EA nach Abzgn</t>
  </si>
  <si>
    <t>horizontale Verteilung, Länder-EA</t>
  </si>
  <si>
    <t>Umschichtg</t>
  </si>
  <si>
    <t>Abgaben mit einheitlichem Schlüssel (ohne Erbschafts- und Schenkungssteuer)</t>
  </si>
  <si>
    <t>(ohne Erb.u.Sch.St)</t>
  </si>
  <si>
    <t>davon nach KA-Schl</t>
  </si>
  <si>
    <t>davon KA-Schl</t>
  </si>
  <si>
    <t>USt L-PflG netto</t>
  </si>
  <si>
    <t>USt-Ldr-SWW</t>
  </si>
  <si>
    <t>USt L-PflgG brutto</t>
  </si>
  <si>
    <t>Aufk. Erb.u.Sch.St</t>
  </si>
  <si>
    <t>Volksz.</t>
  </si>
  <si>
    <t>Gmde zu USt-Landespfl.gd</t>
  </si>
  <si>
    <t>Netto-EA</t>
  </si>
  <si>
    <t>Schlüssel</t>
  </si>
  <si>
    <t>(Aufk. in 1000.-)</t>
  </si>
  <si>
    <t>Bev.Statistik 31.10.2014</t>
  </si>
  <si>
    <t xml:space="preserve">        Bod.wert.abg.</t>
  </si>
  <si>
    <t xml:space="preserve">        Erb.u.SchSt</t>
  </si>
  <si>
    <t>MinSt-Schl. (fix)</t>
  </si>
  <si>
    <t>USt-KA (fix)</t>
  </si>
  <si>
    <t>Getränkest.ausgl (fix)</t>
  </si>
  <si>
    <t>Gmde-Werbest.ausgl (fix)</t>
  </si>
  <si>
    <t>Ldr-Werbeabg. (fix)</t>
  </si>
  <si>
    <t>G-einh.Abg-Fixschlüssel</t>
  </si>
  <si>
    <t>L-einh.Abg-Fixschlüssel</t>
  </si>
  <si>
    <t>G USt-Selbstträgerschaft</t>
  </si>
  <si>
    <t>L USt-Selbstträgerschaft</t>
  </si>
  <si>
    <t>G USt-Landespflegegeld</t>
  </si>
  <si>
    <t>L USt-Landespflegegeld</t>
  </si>
  <si>
    <t>Erfolg</t>
  </si>
  <si>
    <t xml:space="preserve">        SpbkA bis 725T</t>
  </si>
  <si>
    <t xml:space="preserve">        SpbkA &gt; 725T</t>
  </si>
  <si>
    <t>Bundesländer</t>
  </si>
  <si>
    <t>Bundesanteil</t>
  </si>
  <si>
    <t>Länder &amp;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</si>
</sst>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0.000"/>
    <numFmt numFmtId="166" formatCode="0.0000000"/>
    <numFmt numFmtId="167" formatCode="#,##0.000000"/>
    <numFmt numFmtId="168" formatCode="0.0"/>
    <numFmt numFmtId="169" formatCode="0.0%"/>
    <numFmt numFmtId="170" formatCode="#,##0.0"/>
    <numFmt numFmtId="171" formatCode="00.00"/>
    <numFmt numFmtId="172" formatCode="&quot;davon&quot;\ 0.0%"/>
    <numFmt numFmtId="173" formatCode="#,##0.000"/>
    <numFmt numFmtId="174" formatCode="_-* #,##0.00\ [$€-1]_-;\-* #,##0.00\ [$€-1]_-;_-* &quot;-&quot;??\ [$€-1]_-"/>
  </numFmts>
  <fonts count="11">
    <font>
      <sz val="10"/>
      <name val="Arial"/>
    </font>
    <font>
      <sz val="10"/>
      <name val="Helv"/>
    </font>
    <font>
      <b/>
      <sz val="8"/>
      <name val="Helv"/>
    </font>
    <font>
      <sz val="8"/>
      <name val="Helv"/>
    </font>
    <font>
      <i/>
      <sz val="8"/>
      <name val="Helv"/>
    </font>
    <font>
      <sz val="8"/>
      <color indexed="8"/>
      <name val="Helv"/>
    </font>
    <font>
      <i/>
      <sz val="8"/>
      <color indexed="8"/>
      <name val="Helv"/>
    </font>
    <font>
      <b/>
      <i/>
      <sz val="8"/>
      <name val="Helv"/>
    </font>
    <font>
      <sz val="10"/>
      <name val="Arial"/>
      <family val="2"/>
    </font>
    <font>
      <sz val="7"/>
      <name val="Helv"/>
    </font>
    <font>
      <i/>
      <sz val="7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1" fillId="0" borderId="0"/>
    <xf numFmtId="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3" fontId="5" fillId="0" borderId="0" xfId="2" applyNumberFormat="1" applyFont="1"/>
    <xf numFmtId="0" fontId="4" fillId="0" borderId="0" xfId="2" applyFont="1" applyAlignment="1">
      <alignment horizontal="right"/>
    </xf>
    <xf numFmtId="3" fontId="4" fillId="0" borderId="0" xfId="2" applyNumberFormat="1" applyFont="1"/>
    <xf numFmtId="0" fontId="4" fillId="0" borderId="0" xfId="2" applyFont="1" applyBorder="1"/>
    <xf numFmtId="3" fontId="4" fillId="0" borderId="0" xfId="2" applyNumberFormat="1" applyFont="1" applyBorder="1"/>
    <xf numFmtId="0" fontId="6" fillId="0" borderId="0" xfId="2" applyFont="1" applyAlignment="1">
      <alignment horizontal="left"/>
    </xf>
    <xf numFmtId="3" fontId="6" fillId="0" borderId="0" xfId="2" applyNumberFormat="1" applyFont="1"/>
    <xf numFmtId="3" fontId="3" fillId="0" borderId="0" xfId="3" applyNumberFormat="1" applyFont="1"/>
    <xf numFmtId="3" fontId="3" fillId="0" borderId="0" xfId="2" applyNumberFormat="1" applyFont="1"/>
    <xf numFmtId="0" fontId="3" fillId="0" borderId="0" xfId="2" applyFont="1" applyBorder="1"/>
    <xf numFmtId="2" fontId="3" fillId="0" borderId="0" xfId="2" applyNumberFormat="1" applyFont="1"/>
    <xf numFmtId="3" fontId="2" fillId="0" borderId="0" xfId="3" applyNumberFormat="1" applyFont="1"/>
    <xf numFmtId="0" fontId="7" fillId="0" borderId="0" xfId="2" applyFont="1" applyBorder="1"/>
    <xf numFmtId="3" fontId="7" fillId="0" borderId="0" xfId="3" applyNumberFormat="1" applyFont="1" applyBorder="1"/>
    <xf numFmtId="0" fontId="3" fillId="0" borderId="0" xfId="2" applyFont="1" applyAlignment="1">
      <alignment horizontal="right"/>
    </xf>
    <xf numFmtId="3" fontId="3" fillId="0" borderId="1" xfId="2" applyNumberFormat="1" applyFont="1" applyBorder="1"/>
    <xf numFmtId="0" fontId="4" fillId="0" borderId="2" xfId="2" applyFont="1" applyBorder="1" applyAlignment="1">
      <alignment horizontal="right"/>
    </xf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4" fillId="0" borderId="5" xfId="2" applyFont="1" applyBorder="1"/>
    <xf numFmtId="3" fontId="2" fillId="0" borderId="5" xfId="2" applyNumberFormat="1" applyFont="1" applyBorder="1"/>
    <xf numFmtId="0" fontId="3" fillId="0" borderId="4" xfId="2" applyFont="1" applyBorder="1"/>
    <xf numFmtId="164" fontId="3" fillId="0" borderId="0" xfId="1" applyNumberFormat="1" applyFont="1" applyBorder="1" applyAlignment="1">
      <alignment horizontal="right"/>
    </xf>
    <xf numFmtId="3" fontId="3" fillId="0" borderId="5" xfId="2" applyNumberFormat="1" applyFont="1" applyBorder="1"/>
    <xf numFmtId="3" fontId="3" fillId="0" borderId="5" xfId="3" applyNumberFormat="1" applyFont="1" applyBorder="1"/>
    <xf numFmtId="0" fontId="3" fillId="0" borderId="6" xfId="2" applyFont="1" applyBorder="1" applyAlignment="1">
      <alignment horizontal="left"/>
    </xf>
    <xf numFmtId="164" fontId="3" fillId="0" borderId="7" xfId="1" applyNumberFormat="1" applyFont="1" applyBorder="1" applyAlignment="1">
      <alignment horizontal="right"/>
    </xf>
    <xf numFmtId="3" fontId="3" fillId="0" borderId="8" xfId="2" applyNumberFormat="1" applyFont="1" applyBorder="1"/>
    <xf numFmtId="3" fontId="3" fillId="0" borderId="0" xfId="2" applyNumberFormat="1" applyFont="1" applyBorder="1"/>
    <xf numFmtId="3" fontId="3" fillId="0" borderId="3" xfId="2" applyNumberFormat="1" applyFont="1" applyBorder="1"/>
    <xf numFmtId="0" fontId="3" fillId="0" borderId="10" xfId="2" applyFont="1" applyBorder="1"/>
    <xf numFmtId="0" fontId="3" fillId="0" borderId="5" xfId="2" applyFont="1" applyBorder="1"/>
    <xf numFmtId="0" fontId="3" fillId="0" borderId="10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3" fontId="4" fillId="0" borderId="9" xfId="2" applyNumberFormat="1" applyFont="1" applyBorder="1"/>
    <xf numFmtId="3" fontId="4" fillId="0" borderId="1" xfId="2" applyNumberFormat="1" applyFont="1" applyFill="1" applyBorder="1"/>
    <xf numFmtId="3" fontId="4" fillId="0" borderId="3" xfId="2" applyNumberFormat="1" applyFont="1" applyFill="1" applyBorder="1"/>
    <xf numFmtId="3" fontId="3" fillId="0" borderId="4" xfId="2" quotePrefix="1" applyNumberFormat="1" applyFont="1" applyBorder="1"/>
    <xf numFmtId="3" fontId="3" fillId="0" borderId="5" xfId="2" quotePrefix="1" applyNumberFormat="1" applyFont="1" applyBorder="1"/>
    <xf numFmtId="0" fontId="3" fillId="0" borderId="11" xfId="2" applyFont="1" applyBorder="1"/>
    <xf numFmtId="3" fontId="4" fillId="0" borderId="6" xfId="2" applyNumberFormat="1" applyFont="1" applyFill="1" applyBorder="1"/>
    <xf numFmtId="3" fontId="4" fillId="0" borderId="8" xfId="2" applyNumberFormat="1" applyFont="1" applyFill="1" applyBorder="1"/>
    <xf numFmtId="3" fontId="2" fillId="0" borderId="4" xfId="2" applyNumberFormat="1" applyFont="1" applyBorder="1"/>
    <xf numFmtId="165" fontId="3" fillId="0" borderId="0" xfId="2" applyNumberFormat="1" applyFont="1"/>
    <xf numFmtId="166" fontId="3" fillId="0" borderId="0" xfId="2" applyNumberFormat="1" applyFont="1"/>
    <xf numFmtId="3" fontId="3" fillId="0" borderId="10" xfId="2" applyNumberFormat="1" applyFont="1" applyBorder="1"/>
    <xf numFmtId="3" fontId="3" fillId="0" borderId="4" xfId="2" applyNumberFormat="1" applyFont="1" applyBorder="1"/>
    <xf numFmtId="3" fontId="3" fillId="0" borderId="4" xfId="2" quotePrefix="1" applyNumberFormat="1" applyFont="1" applyBorder="1" applyAlignment="1">
      <alignment horizontal="right"/>
    </xf>
    <xf numFmtId="3" fontId="3" fillId="0" borderId="5" xfId="2" quotePrefix="1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3" fontId="3" fillId="0" borderId="11" xfId="2" applyNumberFormat="1" applyFont="1" applyBorder="1"/>
    <xf numFmtId="3" fontId="3" fillId="0" borderId="6" xfId="2" applyNumberFormat="1" applyFont="1" applyBorder="1"/>
    <xf numFmtId="3" fontId="4" fillId="0" borderId="0" xfId="2" applyNumberFormat="1" applyFont="1" applyAlignment="1">
      <alignment horizontal="right"/>
    </xf>
    <xf numFmtId="3" fontId="2" fillId="0" borderId="0" xfId="2" applyNumberFormat="1" applyFont="1"/>
    <xf numFmtId="167" fontId="4" fillId="0" borderId="0" xfId="2" applyNumberFormat="1" applyFont="1" applyAlignment="1">
      <alignment horizontal="center"/>
    </xf>
    <xf numFmtId="4" fontId="3" fillId="0" borderId="0" xfId="2" applyNumberFormat="1" applyFont="1"/>
    <xf numFmtId="0" fontId="3" fillId="0" borderId="0" xfId="2" applyFont="1" applyAlignment="1">
      <alignment horizontal="center"/>
    </xf>
    <xf numFmtId="168" fontId="3" fillId="0" borderId="0" xfId="2" applyNumberFormat="1" applyFont="1" applyAlignment="1">
      <alignment horizontal="center"/>
    </xf>
    <xf numFmtId="0" fontId="3" fillId="0" borderId="0" xfId="2" applyFont="1" applyFill="1"/>
    <xf numFmtId="164" fontId="3" fillId="0" borderId="0" xfId="1" applyNumberFormat="1" applyFont="1"/>
    <xf numFmtId="0" fontId="3" fillId="0" borderId="0" xfId="2" applyFont="1" applyAlignment="1">
      <alignment horizontal="left"/>
    </xf>
    <xf numFmtId="169" fontId="3" fillId="0" borderId="0" xfId="1" applyNumberFormat="1" applyFont="1" applyAlignment="1">
      <alignment horizontal="center"/>
    </xf>
    <xf numFmtId="170" fontId="3" fillId="0" borderId="0" xfId="2" applyNumberFormat="1" applyFont="1" applyAlignment="1">
      <alignment horizontal="center"/>
    </xf>
    <xf numFmtId="171" fontId="3" fillId="0" borderId="0" xfId="2" applyNumberFormat="1" applyFont="1" applyAlignment="1">
      <alignment horizontal="center"/>
    </xf>
    <xf numFmtId="164" fontId="4" fillId="0" borderId="0" xfId="1" applyNumberFormat="1" applyFont="1"/>
    <xf numFmtId="170" fontId="3" fillId="0" borderId="0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right"/>
    </xf>
    <xf numFmtId="169" fontId="3" fillId="0" borderId="0" xfId="1" applyNumberFormat="1" applyFont="1" applyBorder="1" applyAlignment="1">
      <alignment horizontal="center"/>
    </xf>
    <xf numFmtId="168" fontId="3" fillId="0" borderId="0" xfId="2" applyNumberFormat="1" applyFont="1"/>
    <xf numFmtId="2" fontId="3" fillId="0" borderId="0" xfId="2" applyNumberFormat="1" applyFont="1" applyAlignment="1">
      <alignment horizontal="center"/>
    </xf>
    <xf numFmtId="0" fontId="3" fillId="0" borderId="0" xfId="2" quotePrefix="1" applyFont="1"/>
    <xf numFmtId="172" fontId="3" fillId="0" borderId="0" xfId="1" applyNumberFormat="1" applyFont="1" applyAlignment="1">
      <alignment horizontal="left"/>
    </xf>
    <xf numFmtId="3" fontId="2" fillId="0" borderId="0" xfId="2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quotePrefix="1" applyFont="1" applyFill="1"/>
    <xf numFmtId="165" fontId="4" fillId="0" borderId="0" xfId="2" applyNumberFormat="1" applyFont="1"/>
    <xf numFmtId="164" fontId="3" fillId="0" borderId="0" xfId="1" applyNumberFormat="1" applyFont="1" applyAlignment="1">
      <alignment horizontal="right"/>
    </xf>
    <xf numFmtId="0" fontId="3" fillId="0" borderId="0" xfId="2" applyFont="1" applyProtection="1">
      <protection locked="0"/>
    </xf>
    <xf numFmtId="167" fontId="3" fillId="0" borderId="0" xfId="2" applyNumberFormat="1" applyFont="1"/>
    <xf numFmtId="173" fontId="3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7" xfId="0" applyFont="1" applyBorder="1"/>
    <xf numFmtId="3" fontId="3" fillId="0" borderId="0" xfId="0" applyNumberFormat="1" applyFont="1"/>
    <xf numFmtId="0" fontId="3" fillId="0" borderId="9" xfId="0" applyFont="1" applyBorder="1"/>
    <xf numFmtId="0" fontId="3" fillId="0" borderId="5" xfId="0" applyFont="1" applyBorder="1"/>
    <xf numFmtId="0" fontId="4" fillId="0" borderId="0" xfId="2" applyFont="1" applyBorder="1" applyAlignment="1">
      <alignment horizontal="right"/>
    </xf>
    <xf numFmtId="3" fontId="9" fillId="0" borderId="0" xfId="2" applyNumberFormat="1" applyFont="1"/>
    <xf numFmtId="173" fontId="9" fillId="0" borderId="0" xfId="2" applyNumberFormat="1" applyFont="1"/>
    <xf numFmtId="4" fontId="10" fillId="0" borderId="0" xfId="2" applyNumberFormat="1" applyFont="1"/>
    <xf numFmtId="3" fontId="3" fillId="2" borderId="12" xfId="2" applyNumberFormat="1" applyFont="1" applyFill="1" applyBorder="1"/>
    <xf numFmtId="3" fontId="3" fillId="2" borderId="12" xfId="3" applyNumberFormat="1" applyFont="1" applyFill="1" applyBorder="1"/>
    <xf numFmtId="0" fontId="3" fillId="2" borderId="12" xfId="2" applyFont="1" applyFill="1" applyBorder="1"/>
    <xf numFmtId="3" fontId="3" fillId="2" borderId="13" xfId="3" applyNumberFormat="1" applyFont="1" applyFill="1" applyBorder="1" applyAlignment="1">
      <alignment horizontal="center"/>
    </xf>
    <xf numFmtId="3" fontId="3" fillId="2" borderId="14" xfId="3" applyNumberFormat="1" applyFont="1" applyFill="1" applyBorder="1" applyAlignment="1">
      <alignment horizontal="center"/>
    </xf>
    <xf numFmtId="3" fontId="3" fillId="2" borderId="14" xfId="3" applyNumberFormat="1" applyFont="1" applyFill="1" applyBorder="1"/>
    <xf numFmtId="9" fontId="3" fillId="2" borderId="15" xfId="1" applyNumberFormat="1" applyFont="1" applyFill="1" applyBorder="1"/>
  </cellXfs>
  <cellStyles count="6">
    <cellStyle name="Dezimal_EAVERT96" xfId="3" xr:uid="{00000000-0005-0000-0000-000000000000}"/>
    <cellStyle name="Euro" xfId="4" xr:uid="{00000000-0005-0000-0000-000001000000}"/>
    <cellStyle name="Prozent" xfId="1" builtinId="5"/>
    <cellStyle name="Standard" xfId="0" builtinId="0"/>
    <cellStyle name="Standard 2" xfId="5" xr:uid="{00000000-0005-0000-0000-000004000000}"/>
    <cellStyle name="Standard_EAVERT96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AH254"/>
  <sheetViews>
    <sheetView tabSelected="1" topLeftCell="A80" workbookViewId="0">
      <selection activeCell="C89" sqref="C89"/>
    </sheetView>
  </sheetViews>
  <sheetFormatPr baseColWidth="10" defaultColWidth="11.44140625" defaultRowHeight="9.9499999999999993" customHeight="1"/>
  <cols>
    <col min="1" max="1" width="17.33203125" style="2" customWidth="1"/>
    <col min="2" max="10" width="10.44140625" style="2" customWidth="1"/>
    <col min="11" max="11" width="11" style="2" bestFit="1" customWidth="1"/>
    <col min="12" max="12" width="21.5546875" style="2" customWidth="1"/>
    <col min="13" max="21" width="10.6640625" style="2" customWidth="1"/>
    <col min="22" max="22" width="11.5546875" style="2" bestFit="1" customWidth="1"/>
    <col min="23" max="26" width="10.6640625" style="2" customWidth="1"/>
    <col min="27" max="16384" width="11.44140625" style="2"/>
  </cols>
  <sheetData>
    <row r="1" spans="1:13" ht="9.9499999999999993" customHeight="1">
      <c r="A1" s="1" t="s">
        <v>0</v>
      </c>
      <c r="G1" s="91"/>
      <c r="H1" s="91"/>
      <c r="I1" s="91"/>
    </row>
    <row r="2" spans="1:13" ht="9.9499999999999993" customHeight="1">
      <c r="A2" s="2" t="s">
        <v>1</v>
      </c>
      <c r="E2" s="91"/>
      <c r="G2" s="91"/>
      <c r="H2" s="91"/>
      <c r="I2" s="91"/>
    </row>
    <row r="3" spans="1:13" ht="9.9499999999999993" customHeight="1">
      <c r="E3" s="91"/>
      <c r="G3" s="91"/>
      <c r="H3" s="91"/>
      <c r="I3" s="91"/>
      <c r="J3" s="3"/>
      <c r="K3" s="3"/>
      <c r="L3" s="3"/>
      <c r="M3" s="3"/>
    </row>
    <row r="4" spans="1:13" ht="9.9499999999999993" customHeight="1">
      <c r="A4" s="4"/>
      <c r="B4" s="4"/>
      <c r="D4" s="1"/>
      <c r="E4" s="91"/>
      <c r="G4" s="91"/>
      <c r="H4" s="3"/>
      <c r="I4" s="3"/>
      <c r="J4" s="3"/>
      <c r="K4" s="3"/>
      <c r="L4" s="3"/>
      <c r="M4" s="3"/>
    </row>
    <row r="5" spans="1:13" ht="9.9499999999999993" customHeight="1">
      <c r="A5" s="4"/>
      <c r="B5" s="5"/>
      <c r="E5" s="91"/>
      <c r="F5" s="91"/>
      <c r="H5" s="6"/>
      <c r="I5" s="7"/>
      <c r="J5" s="8"/>
      <c r="K5" s="9"/>
      <c r="L5" s="8"/>
      <c r="M5" s="8"/>
    </row>
    <row r="6" spans="1:13" ht="9.9499999999999993" customHeight="1">
      <c r="A6" s="10"/>
      <c r="B6" s="11"/>
      <c r="E6" s="91"/>
      <c r="F6" s="91"/>
      <c r="G6" s="12"/>
      <c r="H6" s="13"/>
      <c r="I6" s="13"/>
      <c r="J6" s="14"/>
      <c r="K6" s="15"/>
      <c r="L6" s="8"/>
      <c r="M6" s="8"/>
    </row>
    <row r="7" spans="1:13" ht="9.9499999999999993" customHeight="1">
      <c r="A7" s="1"/>
      <c r="B7" s="16"/>
      <c r="H7" s="3"/>
      <c r="I7" s="3"/>
      <c r="J7" s="17"/>
      <c r="K7" s="18"/>
      <c r="L7" s="8"/>
      <c r="M7" s="8"/>
    </row>
    <row r="8" spans="1:13" ht="9.9499999999999993" customHeight="1">
      <c r="A8" s="13"/>
      <c r="B8" s="19" t="s">
        <v>2</v>
      </c>
      <c r="C8" s="19" t="s">
        <v>3</v>
      </c>
      <c r="D8" s="19" t="s">
        <v>4</v>
      </c>
      <c r="E8" s="19" t="s">
        <v>5</v>
      </c>
      <c r="F8" s="19" t="s">
        <v>6</v>
      </c>
      <c r="H8" s="20" t="s">
        <v>7</v>
      </c>
      <c r="I8" s="21"/>
      <c r="J8" s="22"/>
      <c r="K8" s="23"/>
    </row>
    <row r="9" spans="1:13" ht="9.9499999999999993" customHeight="1">
      <c r="B9" s="41" t="s">
        <v>189</v>
      </c>
      <c r="C9" s="92" t="s">
        <v>8</v>
      </c>
      <c r="D9" s="19" t="s">
        <v>2</v>
      </c>
      <c r="E9" s="19"/>
      <c r="F9" s="19"/>
      <c r="H9" s="24"/>
      <c r="I9" s="98"/>
      <c r="J9" s="8"/>
      <c r="K9" s="25"/>
    </row>
    <row r="10" spans="1:13" ht="9.9499999999999993" customHeight="1">
      <c r="A10" s="91"/>
      <c r="H10" s="27" t="s">
        <v>16</v>
      </c>
      <c r="I10" s="9"/>
      <c r="J10" s="28">
        <v>6.4200000000000004E-3</v>
      </c>
      <c r="K10" s="29">
        <f>D17*J10</f>
        <v>159775.86912014519</v>
      </c>
    </row>
    <row r="11" spans="1:13" ht="9.9499999999999993" customHeight="1">
      <c r="A11" s="2" t="s">
        <v>9</v>
      </c>
      <c r="B11" s="13">
        <v>3902857.1666999999</v>
      </c>
      <c r="C11" s="13">
        <v>172598</v>
      </c>
      <c r="D11" s="13">
        <f t="shared" ref="D11:D39" si="0">B11-C11</f>
        <v>3730259.1666999999</v>
      </c>
      <c r="E11" s="13">
        <v>0</v>
      </c>
      <c r="F11" s="13">
        <f t="shared" ref="F11:F39" si="1">D11-E11</f>
        <v>3730259.1666999999</v>
      </c>
      <c r="H11" s="27" t="s">
        <v>18</v>
      </c>
      <c r="I11" s="14"/>
      <c r="J11" s="14"/>
      <c r="K11" s="29">
        <v>0</v>
      </c>
    </row>
    <row r="12" spans="1:13" ht="9.9499999999999993" customHeight="1">
      <c r="A12" s="2" t="s">
        <v>11</v>
      </c>
      <c r="B12" s="13">
        <v>24645891.964809999</v>
      </c>
      <c r="C12" s="13">
        <v>517794</v>
      </c>
      <c r="D12" s="13">
        <f t="shared" si="0"/>
        <v>24128097.964809999</v>
      </c>
      <c r="E12" s="13"/>
      <c r="F12" s="13">
        <f t="shared" si="1"/>
        <v>24128097.964809999</v>
      </c>
      <c r="H12" s="27" t="s">
        <v>20</v>
      </c>
      <c r="I12" s="9"/>
      <c r="J12" s="28"/>
      <c r="K12" s="30">
        <v>612507.005</v>
      </c>
    </row>
    <row r="13" spans="1:13" ht="9.9499999999999993" customHeight="1">
      <c r="A13" s="2" t="s">
        <v>13</v>
      </c>
      <c r="B13" s="13">
        <v>1284438.2769699991</v>
      </c>
      <c r="C13" s="13"/>
      <c r="D13" s="13">
        <f t="shared" si="0"/>
        <v>1284438.2769699991</v>
      </c>
      <c r="E13" s="13"/>
      <c r="F13" s="13">
        <f t="shared" si="1"/>
        <v>1284438.2769699991</v>
      </c>
      <c r="H13" s="31" t="s">
        <v>23</v>
      </c>
      <c r="I13" s="94"/>
      <c r="J13" s="32">
        <v>1.66E-3</v>
      </c>
      <c r="K13" s="33">
        <f>(F44-F21-F25-F26-F27-F28-F41-F42)*J13</f>
        <v>123212.33486713175</v>
      </c>
    </row>
    <row r="14" spans="1:13" ht="9.9499999999999993" customHeight="1">
      <c r="A14" s="2" t="s">
        <v>14</v>
      </c>
      <c r="B14" s="13">
        <v>1070681.7716400004</v>
      </c>
      <c r="C14" s="13"/>
      <c r="D14" s="13">
        <f t="shared" si="0"/>
        <v>1070681.7716400004</v>
      </c>
      <c r="E14" s="13"/>
      <c r="F14" s="13">
        <f t="shared" si="1"/>
        <v>1070681.7716400004</v>
      </c>
    </row>
    <row r="15" spans="1:13" ht="9.9499999999999993" customHeight="1">
      <c r="A15" s="2" t="s">
        <v>15</v>
      </c>
      <c r="B15" s="13">
        <v>451.60123000000004</v>
      </c>
      <c r="C15" s="13"/>
      <c r="D15" s="13">
        <f t="shared" si="0"/>
        <v>451.60123000000004</v>
      </c>
      <c r="E15" s="13"/>
      <c r="F15" s="13">
        <f t="shared" si="1"/>
        <v>451.60123000000004</v>
      </c>
    </row>
    <row r="16" spans="1:13" ht="9.9499999999999993" customHeight="1">
      <c r="A16" s="2" t="s">
        <v>17</v>
      </c>
      <c r="B16" s="13">
        <v>7431666.6394099938</v>
      </c>
      <c r="C16" s="13"/>
      <c r="D16" s="13">
        <f t="shared" si="0"/>
        <v>7431666.6394099938</v>
      </c>
      <c r="E16" s="13"/>
      <c r="F16" s="13">
        <f t="shared" si="1"/>
        <v>7431666.6394099938</v>
      </c>
    </row>
    <row r="17" spans="1:6" ht="9.9499999999999993" customHeight="1">
      <c r="A17" s="2" t="s">
        <v>19</v>
      </c>
      <c r="B17" s="13">
        <v>27055731.314229999</v>
      </c>
      <c r="C17" s="13">
        <v>2168524.2861700002</v>
      </c>
      <c r="D17" s="13">
        <f t="shared" si="0"/>
        <v>24887207.028059997</v>
      </c>
      <c r="E17" s="13">
        <v>357250</v>
      </c>
      <c r="F17" s="13">
        <f t="shared" si="1"/>
        <v>24529957.028059997</v>
      </c>
    </row>
    <row r="18" spans="1:6" ht="9.9499999999999993" customHeight="1">
      <c r="A18" s="2" t="s">
        <v>21</v>
      </c>
      <c r="B18" s="13">
        <v>195972.74636000014</v>
      </c>
      <c r="C18" s="13"/>
      <c r="D18" s="13">
        <f t="shared" si="0"/>
        <v>195972.74636000014</v>
      </c>
      <c r="E18" s="13"/>
      <c r="F18" s="13">
        <f t="shared" si="1"/>
        <v>195972.74636000014</v>
      </c>
    </row>
    <row r="19" spans="1:6" ht="9.9499999999999993" customHeight="1">
      <c r="A19" s="2" t="s">
        <v>22</v>
      </c>
      <c r="B19" s="13">
        <v>22887.968100000009</v>
      </c>
      <c r="C19" s="13"/>
      <c r="D19" s="13">
        <f t="shared" si="0"/>
        <v>22887.968100000009</v>
      </c>
      <c r="E19" s="13"/>
      <c r="F19" s="13">
        <f t="shared" si="1"/>
        <v>22887.968100000009</v>
      </c>
    </row>
    <row r="20" spans="1:6" ht="9.9499999999999993" customHeight="1">
      <c r="A20" s="2" t="s">
        <v>24</v>
      </c>
      <c r="B20" s="13">
        <v>141857.76101000007</v>
      </c>
      <c r="C20" s="13"/>
      <c r="D20" s="13">
        <f t="shared" si="0"/>
        <v>141857.76101000007</v>
      </c>
      <c r="E20" s="13"/>
      <c r="F20" s="13">
        <f t="shared" si="1"/>
        <v>141857.76101000007</v>
      </c>
    </row>
    <row r="21" spans="1:6" ht="9.9499999999999993" customHeight="1">
      <c r="A21" s="2" t="s">
        <v>25</v>
      </c>
      <c r="B21" s="13">
        <v>5.3460599999999996</v>
      </c>
      <c r="C21" s="13"/>
      <c r="D21" s="13">
        <f t="shared" si="0"/>
        <v>5.3460599999999996</v>
      </c>
      <c r="E21" s="13"/>
      <c r="F21" s="13">
        <f t="shared" si="1"/>
        <v>5.3460599999999996</v>
      </c>
    </row>
    <row r="22" spans="1:6" ht="9.9499999999999993" customHeight="1">
      <c r="A22" s="2" t="s">
        <v>26</v>
      </c>
      <c r="B22" s="13">
        <v>4312624.84344</v>
      </c>
      <c r="C22" s="13"/>
      <c r="D22" s="13">
        <f t="shared" si="0"/>
        <v>4312624.84344</v>
      </c>
      <c r="E22" s="13"/>
      <c r="F22" s="13">
        <f t="shared" si="1"/>
        <v>4312624.84344</v>
      </c>
    </row>
    <row r="23" spans="1:6" ht="9.9499999999999993" customHeight="1">
      <c r="A23" s="2" t="s">
        <v>27</v>
      </c>
      <c r="B23" s="13">
        <v>2437.7707999999993</v>
      </c>
      <c r="C23" s="13"/>
      <c r="D23" s="13">
        <f t="shared" si="0"/>
        <v>2437.7707999999993</v>
      </c>
      <c r="E23" s="13"/>
      <c r="F23" s="13">
        <f t="shared" si="1"/>
        <v>2437.7707999999993</v>
      </c>
    </row>
    <row r="24" spans="1:6" ht="9.9499999999999993" customHeight="1">
      <c r="A24" s="2" t="s">
        <v>28</v>
      </c>
      <c r="B24" s="13">
        <v>22048.285600000003</v>
      </c>
      <c r="C24" s="13"/>
      <c r="D24" s="13">
        <f t="shared" si="0"/>
        <v>22048.285600000003</v>
      </c>
      <c r="E24" s="13"/>
      <c r="F24" s="13">
        <f t="shared" si="1"/>
        <v>22048.285600000003</v>
      </c>
    </row>
    <row r="25" spans="1:6" ht="9.9499999999999993" customHeight="1">
      <c r="A25" s="2" t="s">
        <v>29</v>
      </c>
      <c r="B25" s="13">
        <v>107348.92368000001</v>
      </c>
      <c r="C25" s="13"/>
      <c r="D25" s="13">
        <f t="shared" si="0"/>
        <v>107348.92368000001</v>
      </c>
      <c r="E25" s="13"/>
      <c r="F25" s="13">
        <f t="shared" si="1"/>
        <v>107348.92368000001</v>
      </c>
    </row>
    <row r="26" spans="1:6" ht="9.9499999999999993" customHeight="1">
      <c r="A26" s="95" t="s">
        <v>30</v>
      </c>
      <c r="B26" s="13">
        <v>1002930.76909</v>
      </c>
      <c r="C26" s="13"/>
      <c r="D26" s="13">
        <f t="shared" si="0"/>
        <v>1002930.76909</v>
      </c>
      <c r="E26" s="13"/>
      <c r="F26" s="13">
        <f t="shared" si="1"/>
        <v>1002930.76909</v>
      </c>
    </row>
    <row r="27" spans="1:6" ht="9.9499999999999993" customHeight="1">
      <c r="A27" s="2" t="s">
        <v>31</v>
      </c>
      <c r="B27" s="13">
        <v>1087624.8796800002</v>
      </c>
      <c r="C27" s="13"/>
      <c r="D27" s="13">
        <f t="shared" si="0"/>
        <v>1087624.8796800002</v>
      </c>
      <c r="E27" s="13"/>
      <c r="F27" s="13">
        <f t="shared" si="1"/>
        <v>1087624.8796800002</v>
      </c>
    </row>
    <row r="28" spans="1:6" ht="9.9499999999999993" customHeight="1">
      <c r="A28" s="2" t="s">
        <v>32</v>
      </c>
      <c r="B28" s="13">
        <v>5877.7798999999995</v>
      </c>
      <c r="C28" s="13"/>
      <c r="D28" s="13">
        <f t="shared" si="0"/>
        <v>5877.7798999999995</v>
      </c>
      <c r="E28" s="13"/>
      <c r="F28" s="13">
        <f t="shared" si="1"/>
        <v>5877.7798999999995</v>
      </c>
    </row>
    <row r="29" spans="1:6" ht="9.9499999999999993" customHeight="1">
      <c r="A29" s="2" t="s">
        <v>33</v>
      </c>
      <c r="B29" s="13">
        <v>49458.635329999968</v>
      </c>
      <c r="C29" s="13"/>
      <c r="D29" s="13">
        <f t="shared" si="0"/>
        <v>49458.635329999968</v>
      </c>
      <c r="E29" s="13">
        <v>14500</v>
      </c>
      <c r="F29" s="13">
        <f t="shared" si="1"/>
        <v>34958.635329999968</v>
      </c>
    </row>
    <row r="30" spans="1:6" ht="9.9499999999999993" customHeight="1">
      <c r="A30" s="2" t="s">
        <v>34</v>
      </c>
      <c r="B30" s="13">
        <v>2249210.5020700004</v>
      </c>
      <c r="C30" s="13"/>
      <c r="D30" s="13">
        <f t="shared" si="0"/>
        <v>2249210.5020700004</v>
      </c>
      <c r="E30" s="13"/>
      <c r="F30" s="13">
        <f t="shared" si="1"/>
        <v>2249210.5020700004</v>
      </c>
    </row>
    <row r="31" spans="1:6" ht="9.9499999999999993" customHeight="1">
      <c r="A31" s="2" t="s">
        <v>35</v>
      </c>
      <c r="B31" s="13">
        <v>1834877.8953699998</v>
      </c>
      <c r="C31" s="13">
        <v>12423.759090000065</v>
      </c>
      <c r="D31" s="13">
        <f t="shared" si="0"/>
        <v>1822454.1362799997</v>
      </c>
      <c r="E31" s="13"/>
      <c r="F31" s="13">
        <f t="shared" si="1"/>
        <v>1822454.1362799997</v>
      </c>
    </row>
    <row r="32" spans="1:6" ht="9.9499999999999993" customHeight="1">
      <c r="A32" s="2" t="s">
        <v>36</v>
      </c>
      <c r="B32" s="13">
        <v>8909.8741899999968</v>
      </c>
      <c r="C32" s="13"/>
      <c r="D32" s="13">
        <f t="shared" si="0"/>
        <v>8909.8741899999968</v>
      </c>
      <c r="E32" s="13"/>
      <c r="F32" s="13">
        <f t="shared" si="1"/>
        <v>8909.8741899999968</v>
      </c>
    </row>
    <row r="33" spans="1:19" ht="9.9499999999999993" customHeight="1">
      <c r="A33" s="2" t="s">
        <v>37</v>
      </c>
      <c r="B33" s="13">
        <v>30000</v>
      </c>
      <c r="C33" s="13"/>
      <c r="D33" s="13">
        <f t="shared" si="0"/>
        <v>30000</v>
      </c>
      <c r="E33" s="13"/>
      <c r="F33" s="13">
        <f t="shared" si="1"/>
        <v>30000</v>
      </c>
    </row>
    <row r="34" spans="1:19" ht="9.9499999999999993" customHeight="1">
      <c r="A34" s="2" t="s">
        <v>38</v>
      </c>
      <c r="B34" s="13">
        <v>362318.21653999999</v>
      </c>
      <c r="C34" s="13"/>
      <c r="D34" s="13">
        <f t="shared" si="0"/>
        <v>362318.21653999999</v>
      </c>
      <c r="E34" s="13"/>
      <c r="F34" s="13">
        <f t="shared" si="1"/>
        <v>362318.21653999999</v>
      </c>
    </row>
    <row r="35" spans="1:19" ht="9.9499999999999993" customHeight="1">
      <c r="A35" s="2" t="s">
        <v>39</v>
      </c>
      <c r="B35" s="13">
        <v>108660.00422999995</v>
      </c>
      <c r="C35" s="13"/>
      <c r="D35" s="13">
        <f t="shared" si="0"/>
        <v>108660.00422999995</v>
      </c>
      <c r="E35" s="13"/>
      <c r="F35" s="13">
        <f t="shared" si="1"/>
        <v>108660.00422999995</v>
      </c>
    </row>
    <row r="36" spans="1:19" ht="9.9499999999999993" customHeight="1">
      <c r="A36" s="2" t="s">
        <v>40</v>
      </c>
      <c r="B36" s="13">
        <v>899010.48450000002</v>
      </c>
      <c r="C36" s="13"/>
      <c r="D36" s="13">
        <f t="shared" si="0"/>
        <v>899010.48450000002</v>
      </c>
      <c r="E36" s="13"/>
      <c r="F36" s="13">
        <f t="shared" si="1"/>
        <v>899010.48450000002</v>
      </c>
    </row>
    <row r="37" spans="1:19" ht="9.9499999999999993" customHeight="1">
      <c r="A37" s="2" t="s">
        <v>41</v>
      </c>
      <c r="B37" s="13">
        <v>417556.16246000002</v>
      </c>
      <c r="C37" s="13"/>
      <c r="D37" s="13">
        <f t="shared" si="0"/>
        <v>417556.16246000002</v>
      </c>
      <c r="E37" s="13"/>
      <c r="F37" s="13">
        <f t="shared" si="1"/>
        <v>417556.16246000002</v>
      </c>
    </row>
    <row r="38" spans="1:19" ht="9.9499999999999993" customHeight="1">
      <c r="A38" s="2" t="s">
        <v>42</v>
      </c>
      <c r="B38" s="13">
        <v>1146774.6609100003</v>
      </c>
      <c r="C38" s="13"/>
      <c r="D38" s="13">
        <f t="shared" si="0"/>
        <v>1146774.6609100003</v>
      </c>
      <c r="E38" s="13"/>
      <c r="F38" s="13">
        <f t="shared" si="1"/>
        <v>1146774.6609100003</v>
      </c>
    </row>
    <row r="39" spans="1:19" ht="9.9499999999999993" customHeight="1">
      <c r="A39" s="2" t="s">
        <v>43</v>
      </c>
      <c r="B39" s="13">
        <v>253415.68867</v>
      </c>
      <c r="C39" s="13"/>
      <c r="D39" s="13">
        <f t="shared" si="0"/>
        <v>253415.68867</v>
      </c>
      <c r="E39" s="13"/>
      <c r="F39" s="13">
        <f t="shared" si="1"/>
        <v>253415.68867</v>
      </c>
    </row>
    <row r="40" spans="1:19" ht="9.9499999999999993" customHeight="1">
      <c r="A40" s="2" t="s">
        <v>44</v>
      </c>
      <c r="B40" s="13">
        <v>17647.923420000003</v>
      </c>
      <c r="C40" s="13"/>
      <c r="D40" s="13">
        <f>B40-C40</f>
        <v>17647.923420000003</v>
      </c>
      <c r="E40" s="13"/>
      <c r="F40" s="13">
        <f>D40-E40</f>
        <v>17647.923420000003</v>
      </c>
    </row>
    <row r="41" spans="1:19" ht="9.9499999999999993" customHeight="1">
      <c r="A41" s="2" t="s">
        <v>45</v>
      </c>
      <c r="B41" s="13">
        <v>8512.3467700000001</v>
      </c>
      <c r="C41" s="13"/>
      <c r="D41" s="13">
        <f>B41-C41</f>
        <v>8512.3467700000001</v>
      </c>
      <c r="E41" s="13"/>
      <c r="F41" s="13">
        <f>D41-E41</f>
        <v>8512.3467700000001</v>
      </c>
    </row>
    <row r="42" spans="1:19" ht="9.9499999999999993" customHeight="1">
      <c r="A42" s="2" t="s">
        <v>46</v>
      </c>
      <c r="B42" s="13">
        <v>49358.093840000001</v>
      </c>
      <c r="C42" s="13"/>
      <c r="D42" s="13">
        <f>B42-C42</f>
        <v>49358.093840000001</v>
      </c>
      <c r="F42" s="13">
        <f>D42-E42</f>
        <v>49358.093840000001</v>
      </c>
    </row>
    <row r="43" spans="1:19" ht="9.9499999999999993" customHeight="1">
      <c r="F43" s="13"/>
    </row>
    <row r="44" spans="1:19" ht="9.9499999999999993" customHeight="1">
      <c r="A44" s="2" t="s">
        <v>47</v>
      </c>
      <c r="B44" s="13">
        <f>SUM(B11:B42)</f>
        <v>79729046.29700999</v>
      </c>
      <c r="C44" s="13">
        <f>SUM(C11:C42)</f>
        <v>2871340.04526</v>
      </c>
      <c r="D44" s="13">
        <f>SUM(D11:D42)</f>
        <v>76857706.251749977</v>
      </c>
      <c r="E44" s="13">
        <f>SUM(E11:E42)</f>
        <v>371750</v>
      </c>
      <c r="F44" s="13">
        <f>SUM(F11:F42)</f>
        <v>76485956.251749977</v>
      </c>
    </row>
    <row r="45" spans="1:19" ht="9.9499999999999993" customHeight="1">
      <c r="A45" s="2" t="s">
        <v>48</v>
      </c>
      <c r="B45" s="13"/>
      <c r="C45" s="13"/>
      <c r="D45" s="13"/>
      <c r="E45" s="13"/>
      <c r="F45" s="13">
        <f>F11+F12+F13+F14+F15+F16+F17+F18+F19+F20+F22+F23+F24+F29+F30+F31+F32+F33+F34+F35+F36+F37+F38+F39+F40</f>
        <v>74224298.112729967</v>
      </c>
    </row>
    <row r="47" spans="1:19" ht="9.9499999999999993" customHeight="1">
      <c r="K47" s="19"/>
      <c r="L47" s="19"/>
      <c r="M47" s="19"/>
      <c r="N47" s="19"/>
      <c r="O47" s="19"/>
      <c r="P47" s="19"/>
      <c r="Q47" s="19"/>
      <c r="R47" s="19"/>
    </row>
    <row r="48" spans="1:19" ht="9.9499999999999993" customHeight="1">
      <c r="A48" s="1" t="s">
        <v>49</v>
      </c>
      <c r="J48" s="13"/>
      <c r="K48" s="96" t="s">
        <v>50</v>
      </c>
      <c r="L48" s="20" t="s">
        <v>51</v>
      </c>
      <c r="M48" s="35"/>
      <c r="N48" s="20" t="s">
        <v>52</v>
      </c>
      <c r="O48" s="20" t="s">
        <v>53</v>
      </c>
      <c r="P48" s="35"/>
      <c r="Q48" s="20" t="s">
        <v>54</v>
      </c>
      <c r="R48" s="35"/>
      <c r="S48" s="13"/>
    </row>
    <row r="49" spans="1:21" ht="9.9499999999999993" customHeight="1">
      <c r="B49" s="19" t="s">
        <v>55</v>
      </c>
      <c r="C49" s="19" t="s">
        <v>10</v>
      </c>
      <c r="D49" s="19" t="s">
        <v>12</v>
      </c>
      <c r="E49" s="19"/>
      <c r="F49" s="19" t="s">
        <v>55</v>
      </c>
      <c r="G49" s="19" t="s">
        <v>10</v>
      </c>
      <c r="H49" s="19" t="s">
        <v>12</v>
      </c>
      <c r="I49" s="19"/>
      <c r="J49" s="19"/>
      <c r="K49" s="38" t="s">
        <v>12</v>
      </c>
      <c r="L49" s="39" t="s">
        <v>10</v>
      </c>
      <c r="M49" s="40" t="s">
        <v>12</v>
      </c>
      <c r="N49" s="39" t="s">
        <v>12</v>
      </c>
      <c r="O49" s="39" t="s">
        <v>10</v>
      </c>
      <c r="P49" s="40" t="s">
        <v>12</v>
      </c>
      <c r="Q49" s="39" t="s">
        <v>10</v>
      </c>
      <c r="R49" s="40" t="s">
        <v>12</v>
      </c>
      <c r="S49" s="41"/>
      <c r="T49" s="42" t="s">
        <v>10</v>
      </c>
      <c r="U49" s="43" t="s">
        <v>12</v>
      </c>
    </row>
    <row r="50" spans="1:21" ht="9.9499999999999993" customHeight="1">
      <c r="J50" s="19" t="s">
        <v>56</v>
      </c>
      <c r="K50" s="44">
        <f>K13</f>
        <v>123212.33486713175</v>
      </c>
      <c r="L50" s="45">
        <f>K12</f>
        <v>612507.005</v>
      </c>
      <c r="M50" s="46">
        <v>0</v>
      </c>
      <c r="N50" s="47" t="s">
        <v>57</v>
      </c>
      <c r="O50" s="47"/>
      <c r="P50" s="48"/>
      <c r="Q50" s="52"/>
      <c r="R50" s="26"/>
      <c r="S50" s="13"/>
      <c r="T50" s="27"/>
      <c r="U50" s="40" t="s">
        <v>58</v>
      </c>
    </row>
    <row r="51" spans="1:21" ht="9.9499999999999993" customHeight="1">
      <c r="J51" s="19" t="s">
        <v>59</v>
      </c>
      <c r="K51" s="49"/>
      <c r="L51" s="50">
        <v>0</v>
      </c>
      <c r="M51" s="51">
        <v>0</v>
      </c>
      <c r="N51" s="52"/>
      <c r="O51" s="52"/>
      <c r="P51" s="26"/>
      <c r="Q51" s="52"/>
      <c r="R51" s="26"/>
      <c r="S51" s="13"/>
      <c r="T51" s="27"/>
      <c r="U51" s="37"/>
    </row>
    <row r="52" spans="1:21" ht="9.9499999999999993" customHeight="1">
      <c r="A52" s="2" t="s">
        <v>9</v>
      </c>
      <c r="B52" s="53">
        <v>67.417000000000002</v>
      </c>
      <c r="C52" s="53">
        <v>20.7</v>
      </c>
      <c r="D52" s="53">
        <v>11.883000000000001</v>
      </c>
      <c r="E52" s="54"/>
      <c r="F52" s="12">
        <f t="shared" ref="F52:H58" si="2">B52*$F11/100</f>
        <v>2514828.8224141388</v>
      </c>
      <c r="G52" s="12">
        <f t="shared" si="2"/>
        <v>772163.64750690002</v>
      </c>
      <c r="H52" s="12">
        <f t="shared" si="2"/>
        <v>443266.69677896105</v>
      </c>
      <c r="I52" s="13"/>
      <c r="J52" s="99" t="s">
        <v>60</v>
      </c>
      <c r="K52" s="55">
        <f t="shared" ref="K52:K58" si="3">-F11*$J$13</f>
        <v>-6192.2302167219996</v>
      </c>
      <c r="L52" s="56">
        <f t="shared" ref="L52:L58" si="4">-SUM(L$50:L$51)/(SUM(G$52:G$83)-G$59-G$60-G$61)*G52</f>
        <v>-29233.79024491466</v>
      </c>
      <c r="M52" s="29"/>
      <c r="N52" s="56"/>
      <c r="O52" s="56"/>
      <c r="P52" s="29"/>
      <c r="Q52" s="56">
        <v>-8874.195380000001</v>
      </c>
      <c r="R52" s="29">
        <v>-7539.3033700000005</v>
      </c>
      <c r="S52" s="99" t="s">
        <v>61</v>
      </c>
      <c r="T52" s="56">
        <f>G52+L52+O52+Q52</f>
        <v>734055.66188198526</v>
      </c>
      <c r="U52" s="29">
        <f>H52+K52+M52+N52+P52+R52</f>
        <v>429535.16319223907</v>
      </c>
    </row>
    <row r="53" spans="1:21" ht="9.9499999999999993" customHeight="1">
      <c r="A53" s="2" t="s">
        <v>11</v>
      </c>
      <c r="B53" s="53">
        <v>67.417000000000002</v>
      </c>
      <c r="C53" s="53">
        <v>20.7</v>
      </c>
      <c r="D53" s="53">
        <v>11.883000000000001</v>
      </c>
      <c r="E53" s="54"/>
      <c r="F53" s="12">
        <f t="shared" si="2"/>
        <v>16266439.804935958</v>
      </c>
      <c r="G53" s="12">
        <f t="shared" si="2"/>
        <v>4994516.2787156692</v>
      </c>
      <c r="H53" s="12">
        <f t="shared" si="2"/>
        <v>2867141.8811583724</v>
      </c>
      <c r="I53" s="13"/>
      <c r="J53" s="99" t="s">
        <v>62</v>
      </c>
      <c r="K53" s="55">
        <f t="shared" si="3"/>
        <v>-40052.6426215846</v>
      </c>
      <c r="L53" s="56">
        <f t="shared" si="4"/>
        <v>-189090.28123533991</v>
      </c>
      <c r="M53" s="29"/>
      <c r="N53" s="56">
        <v>0</v>
      </c>
      <c r="O53" s="56"/>
      <c r="P53" s="29"/>
      <c r="Q53" s="56">
        <v>-21590.742999999999</v>
      </c>
      <c r="R53" s="29">
        <v>-16929.137039999998</v>
      </c>
      <c r="S53" s="99" t="s">
        <v>63</v>
      </c>
      <c r="T53" s="56">
        <f t="shared" ref="T53:T86" si="5">G53+L53+O53+Q53</f>
        <v>4783835.2544803293</v>
      </c>
      <c r="U53" s="29">
        <f t="shared" ref="U53:U86" si="6">H53+K53+M53+N53+P53+R53</f>
        <v>2810160.1014967877</v>
      </c>
    </row>
    <row r="54" spans="1:21" ht="9.9499999999999993" customHeight="1">
      <c r="A54" s="2" t="s">
        <v>13</v>
      </c>
      <c r="B54" s="53">
        <v>67.417000000000002</v>
      </c>
      <c r="C54" s="53">
        <v>20.7</v>
      </c>
      <c r="D54" s="53">
        <v>11.883000000000001</v>
      </c>
      <c r="E54" s="54"/>
      <c r="F54" s="12">
        <f t="shared" si="2"/>
        <v>865929.75318486418</v>
      </c>
      <c r="G54" s="12">
        <f t="shared" si="2"/>
        <v>265878.72333278978</v>
      </c>
      <c r="H54" s="12">
        <f t="shared" si="2"/>
        <v>152629.80045234499</v>
      </c>
      <c r="I54" s="13"/>
      <c r="J54" s="99" t="s">
        <v>13</v>
      </c>
      <c r="K54" s="55">
        <f t="shared" si="3"/>
        <v>-2132.1675397701983</v>
      </c>
      <c r="L54" s="56">
        <f t="shared" si="4"/>
        <v>-10066.056403447843</v>
      </c>
      <c r="M54" s="29"/>
      <c r="N54" s="56"/>
      <c r="O54" s="56"/>
      <c r="P54" s="29"/>
      <c r="Q54" s="56">
        <v>-343.56844000000001</v>
      </c>
      <c r="R54" s="29">
        <v>-1718.3477</v>
      </c>
      <c r="S54" s="99" t="s">
        <v>64</v>
      </c>
      <c r="T54" s="56">
        <f t="shared" si="5"/>
        <v>255469.09848934194</v>
      </c>
      <c r="U54" s="29">
        <f t="shared" si="6"/>
        <v>148779.28521257479</v>
      </c>
    </row>
    <row r="55" spans="1:21" ht="9.9499999999999993" customHeight="1">
      <c r="A55" s="2" t="s">
        <v>14</v>
      </c>
      <c r="B55" s="53">
        <v>67.417000000000002</v>
      </c>
      <c r="C55" s="53">
        <v>20.7</v>
      </c>
      <c r="D55" s="53">
        <v>11.883000000000001</v>
      </c>
      <c r="E55" s="54"/>
      <c r="F55" s="12">
        <f t="shared" si="2"/>
        <v>721821.52998653904</v>
      </c>
      <c r="G55" s="12">
        <f t="shared" si="2"/>
        <v>221631.12672948008</v>
      </c>
      <c r="H55" s="12">
        <f t="shared" si="2"/>
        <v>127229.11492398127</v>
      </c>
      <c r="I55" s="13"/>
      <c r="J55" s="99" t="s">
        <v>14</v>
      </c>
      <c r="K55" s="55">
        <f t="shared" si="3"/>
        <v>-1777.3317409224007</v>
      </c>
      <c r="L55" s="56">
        <f t="shared" si="4"/>
        <v>-8390.8610454182544</v>
      </c>
      <c r="M55" s="29"/>
      <c r="N55" s="56"/>
      <c r="O55" s="56"/>
      <c r="P55" s="29"/>
      <c r="Q55" s="56"/>
      <c r="R55" s="29"/>
      <c r="S55" s="99" t="s">
        <v>65</v>
      </c>
      <c r="T55" s="56">
        <f t="shared" si="5"/>
        <v>213240.26568406183</v>
      </c>
      <c r="U55" s="29">
        <f t="shared" si="6"/>
        <v>125451.78318305887</v>
      </c>
    </row>
    <row r="56" spans="1:21" ht="9.9499999999999993" customHeight="1">
      <c r="A56" s="2" t="s">
        <v>15</v>
      </c>
      <c r="B56" s="53">
        <v>67.417000000000002</v>
      </c>
      <c r="C56" s="53">
        <v>20.7</v>
      </c>
      <c r="D56" s="53">
        <v>11.883000000000001</v>
      </c>
      <c r="E56" s="54"/>
      <c r="F56" s="12">
        <f t="shared" si="2"/>
        <v>304.45600122910002</v>
      </c>
      <c r="G56" s="12">
        <f t="shared" si="2"/>
        <v>93.48145461</v>
      </c>
      <c r="H56" s="12">
        <f t="shared" si="2"/>
        <v>53.663774160900012</v>
      </c>
      <c r="I56" s="13"/>
      <c r="J56" s="99" t="s">
        <v>66</v>
      </c>
      <c r="K56" s="55">
        <f t="shared" si="3"/>
        <v>-0.74965804180000006</v>
      </c>
      <c r="L56" s="56">
        <f t="shared" si="4"/>
        <v>-3.5391684711935758</v>
      </c>
      <c r="M56" s="29"/>
      <c r="N56" s="56"/>
      <c r="O56" s="56"/>
      <c r="P56" s="29"/>
      <c r="Q56" s="56"/>
      <c r="R56" s="29"/>
      <c r="S56" s="99" t="s">
        <v>67</v>
      </c>
      <c r="T56" s="56">
        <f>G56+L56+O56+Q56</f>
        <v>89.942286138806423</v>
      </c>
      <c r="U56" s="29">
        <f>H56+K56+M56+N56+P56+R56</f>
        <v>52.914116119100015</v>
      </c>
    </row>
    <row r="57" spans="1:21" ht="9.9499999999999993" customHeight="1">
      <c r="A57" s="2" t="s">
        <v>17</v>
      </c>
      <c r="B57" s="53">
        <v>67.417000000000002</v>
      </c>
      <c r="C57" s="53">
        <v>20.7</v>
      </c>
      <c r="D57" s="53">
        <v>11.883000000000001</v>
      </c>
      <c r="E57" s="54"/>
      <c r="F57" s="12">
        <f t="shared" si="2"/>
        <v>5010206.6982910363</v>
      </c>
      <c r="G57" s="12">
        <f t="shared" si="2"/>
        <v>1538354.9943578688</v>
      </c>
      <c r="H57" s="12">
        <f t="shared" si="2"/>
        <v>883104.94676108961</v>
      </c>
      <c r="I57" s="13"/>
      <c r="J57" s="99" t="s">
        <v>68</v>
      </c>
      <c r="K57" s="55">
        <f t="shared" si="3"/>
        <v>-12336.56662142059</v>
      </c>
      <c r="L57" s="56">
        <f t="shared" si="4"/>
        <v>-58241.471704186828</v>
      </c>
      <c r="M57" s="29"/>
      <c r="N57" s="56"/>
      <c r="O57" s="56"/>
      <c r="P57" s="29"/>
      <c r="Q57" s="56"/>
      <c r="R57" s="29"/>
      <c r="S57" s="99" t="s">
        <v>69</v>
      </c>
      <c r="T57" s="56">
        <f t="shared" si="5"/>
        <v>1480113.5226536819</v>
      </c>
      <c r="U57" s="29">
        <f t="shared" si="6"/>
        <v>870768.38013966905</v>
      </c>
    </row>
    <row r="58" spans="1:21" ht="9.9499999999999993" customHeight="1">
      <c r="A58" s="2" t="s">
        <v>19</v>
      </c>
      <c r="B58" s="53">
        <v>67.417000000000002</v>
      </c>
      <c r="C58" s="53">
        <v>20.7</v>
      </c>
      <c r="D58" s="53">
        <v>11.883000000000001</v>
      </c>
      <c r="E58" s="54"/>
      <c r="F58" s="12">
        <f t="shared" si="2"/>
        <v>16537361.129607208</v>
      </c>
      <c r="G58" s="12">
        <f t="shared" si="2"/>
        <v>5077701.104808419</v>
      </c>
      <c r="H58" s="12">
        <f t="shared" si="2"/>
        <v>2914894.79364437</v>
      </c>
      <c r="I58" s="13"/>
      <c r="J58" s="99" t="s">
        <v>70</v>
      </c>
      <c r="K58" s="55">
        <f t="shared" si="3"/>
        <v>-40719.728666579598</v>
      </c>
      <c r="L58" s="56">
        <f t="shared" si="4"/>
        <v>-192239.62369066887</v>
      </c>
      <c r="M58" s="29"/>
      <c r="N58" s="56">
        <f>-K10</f>
        <v>-159775.86912014519</v>
      </c>
      <c r="O58" s="56">
        <v>10000</v>
      </c>
      <c r="P58" s="29">
        <v>0</v>
      </c>
      <c r="Q58" s="56"/>
      <c r="R58" s="29">
        <v>-11580.858390000001</v>
      </c>
      <c r="S58" s="99" t="s">
        <v>71</v>
      </c>
      <c r="T58" s="56">
        <f t="shared" si="5"/>
        <v>4895461.4811177505</v>
      </c>
      <c r="U58" s="29">
        <f t="shared" si="6"/>
        <v>2702818.3374676448</v>
      </c>
    </row>
    <row r="59" spans="1:21" ht="9.9499999999999993" customHeight="1">
      <c r="A59" s="2" t="s">
        <v>72</v>
      </c>
      <c r="B59" s="53"/>
      <c r="C59" s="53"/>
      <c r="D59" s="53"/>
      <c r="E59" s="54"/>
      <c r="F59" s="12">
        <f>-G59-H59</f>
        <v>-111350.738</v>
      </c>
      <c r="G59" s="12">
        <v>79005</v>
      </c>
      <c r="H59" s="12">
        <v>32345.738000000001</v>
      </c>
      <c r="I59" s="13"/>
      <c r="J59" s="99" t="s">
        <v>73</v>
      </c>
      <c r="K59" s="55"/>
      <c r="L59" s="56"/>
      <c r="M59" s="29"/>
      <c r="N59" s="56"/>
      <c r="O59" s="56"/>
      <c r="P59" s="29"/>
      <c r="Q59" s="56"/>
      <c r="R59" s="29"/>
      <c r="S59" s="99" t="s">
        <v>74</v>
      </c>
      <c r="T59" s="56">
        <f>G59+L59+O59+Q59</f>
        <v>79005</v>
      </c>
      <c r="U59" s="29">
        <f>H59+K59+M59+N59+P59+R59</f>
        <v>32345.738000000001</v>
      </c>
    </row>
    <row r="60" spans="1:21" ht="9.9499999999999993" customHeight="1">
      <c r="A60" s="2" t="s">
        <v>75</v>
      </c>
      <c r="B60" s="53"/>
      <c r="C60" s="53"/>
      <c r="D60" s="53"/>
      <c r="E60" s="54"/>
      <c r="F60" s="12">
        <f>-G60-H60</f>
        <v>371814</v>
      </c>
      <c r="G60" s="12">
        <v>-244655.85499999998</v>
      </c>
      <c r="H60" s="12">
        <v>-127158.145</v>
      </c>
      <c r="I60" s="13"/>
      <c r="J60" s="99" t="s">
        <v>76</v>
      </c>
      <c r="K60" s="55"/>
      <c r="L60" s="56"/>
      <c r="M60" s="29"/>
      <c r="N60" s="56"/>
      <c r="O60" s="56"/>
      <c r="P60" s="29"/>
      <c r="Q60" s="56"/>
      <c r="R60" s="29"/>
      <c r="S60" s="99" t="s">
        <v>77</v>
      </c>
      <c r="T60" s="56">
        <f>G60+L60+O60+Q60</f>
        <v>-244655.85499999998</v>
      </c>
      <c r="U60" s="29">
        <f>H60+K60+M60+N60+P60+R60</f>
        <v>-127158.145</v>
      </c>
    </row>
    <row r="61" spans="1:21" ht="9.9499999999999993" customHeight="1">
      <c r="A61" s="2" t="s">
        <v>78</v>
      </c>
      <c r="B61" s="53"/>
      <c r="C61" s="53"/>
      <c r="D61" s="53"/>
      <c r="E61" s="54"/>
      <c r="F61" s="12"/>
      <c r="G61" s="12"/>
      <c r="H61" s="12"/>
      <c r="I61" s="13"/>
      <c r="J61" s="99" t="s">
        <v>78</v>
      </c>
      <c r="K61" s="55"/>
      <c r="L61" s="56"/>
      <c r="M61" s="29"/>
      <c r="N61" s="56"/>
      <c r="O61" s="56"/>
      <c r="P61" s="29"/>
      <c r="Q61" s="56">
        <v>-17560.17009</v>
      </c>
      <c r="R61" s="29"/>
      <c r="S61" s="99" t="s">
        <v>79</v>
      </c>
      <c r="T61" s="56">
        <f>G61+L61+O61+Q61</f>
        <v>-17560.17009</v>
      </c>
      <c r="U61" s="29">
        <f>H61+K61+M61+N61+P61+R61</f>
        <v>0</v>
      </c>
    </row>
    <row r="62" spans="1:21" ht="9.9499999999999993" customHeight="1">
      <c r="A62" s="2" t="s">
        <v>21</v>
      </c>
      <c r="B62" s="53">
        <v>67.417000000000002</v>
      </c>
      <c r="C62" s="53">
        <v>20.7</v>
      </c>
      <c r="D62" s="53">
        <v>11.883000000000001</v>
      </c>
      <c r="E62" s="54"/>
      <c r="F62" s="12">
        <f t="shared" ref="F62:F86" si="7">B62*$F18/100</f>
        <v>132118.94641352131</v>
      </c>
      <c r="G62" s="12">
        <f t="shared" ref="G62:G86" si="8">C62*$F18/100</f>
        <v>40566.358496520028</v>
      </c>
      <c r="H62" s="12">
        <f t="shared" ref="H62:H86" si="9">D62*$F18/100</f>
        <v>23287.441449958817</v>
      </c>
      <c r="I62" s="13"/>
      <c r="J62" s="99" t="s">
        <v>80</v>
      </c>
      <c r="K62" s="55">
        <f>-F18*$J$13</f>
        <v>-325.31475895760025</v>
      </c>
      <c r="L62" s="56">
        <f t="shared" ref="L62:L83" si="10">-SUM(L$50:L$51)/(SUM(G$52:G$83)-G$59-G$60-G$61)*G62</f>
        <v>-1535.825234866008</v>
      </c>
      <c r="M62" s="29"/>
      <c r="N62" s="56"/>
      <c r="O62" s="56"/>
      <c r="P62" s="29"/>
      <c r="Q62" s="93"/>
      <c r="R62" s="97"/>
      <c r="S62" s="99" t="s">
        <v>81</v>
      </c>
      <c r="T62" s="56">
        <f t="shared" si="5"/>
        <v>39030.533261654018</v>
      </c>
      <c r="U62" s="29">
        <f t="shared" si="6"/>
        <v>22962.126691001216</v>
      </c>
    </row>
    <row r="63" spans="1:21" ht="9.9499999999999993" customHeight="1">
      <c r="A63" s="2" t="s">
        <v>22</v>
      </c>
      <c r="B63" s="53">
        <v>67.417000000000002</v>
      </c>
      <c r="C63" s="53">
        <v>20.7</v>
      </c>
      <c r="D63" s="53">
        <v>11.883000000000001</v>
      </c>
      <c r="E63" s="54"/>
      <c r="F63" s="12">
        <f t="shared" si="7"/>
        <v>15430.381453977006</v>
      </c>
      <c r="G63" s="12">
        <f t="shared" si="8"/>
        <v>4737.8093967000013</v>
      </c>
      <c r="H63" s="12">
        <f t="shared" si="9"/>
        <v>2719.7772493230009</v>
      </c>
      <c r="I63" s="13"/>
      <c r="J63" s="99" t="s">
        <v>82</v>
      </c>
      <c r="K63" s="55">
        <f>-F19*$J$13</f>
        <v>-37.994027046000014</v>
      </c>
      <c r="L63" s="56">
        <f t="shared" si="10"/>
        <v>-179.37146687843244</v>
      </c>
      <c r="M63" s="29"/>
      <c r="N63" s="56"/>
      <c r="O63" s="56"/>
      <c r="P63" s="29"/>
      <c r="Q63" s="56"/>
      <c r="R63" s="29"/>
      <c r="S63" s="99" t="s">
        <v>83</v>
      </c>
      <c r="T63" s="56">
        <f t="shared" si="5"/>
        <v>4558.437929821569</v>
      </c>
      <c r="U63" s="29">
        <f t="shared" si="6"/>
        <v>2681.7832222770007</v>
      </c>
    </row>
    <row r="64" spans="1:21" ht="9.9499999999999993" customHeight="1">
      <c r="A64" s="2" t="s">
        <v>24</v>
      </c>
      <c r="B64" s="53">
        <v>67.417000000000002</v>
      </c>
      <c r="C64" s="53">
        <v>20.7</v>
      </c>
      <c r="D64" s="53">
        <v>11.883000000000001</v>
      </c>
      <c r="E64" s="54"/>
      <c r="F64" s="12">
        <f t="shared" si="7"/>
        <v>95636.246740111746</v>
      </c>
      <c r="G64" s="12">
        <f t="shared" si="8"/>
        <v>29364.556529070014</v>
      </c>
      <c r="H64" s="12">
        <f t="shared" si="9"/>
        <v>16856.95774081831</v>
      </c>
      <c r="I64" s="13"/>
      <c r="J64" s="99" t="s">
        <v>84</v>
      </c>
      <c r="K64" s="55">
        <f>-F20*$J$13</f>
        <v>-235.48388327660012</v>
      </c>
      <c r="L64" s="56">
        <f t="shared" si="10"/>
        <v>-1111.7297336871859</v>
      </c>
      <c r="M64" s="29"/>
      <c r="N64" s="56"/>
      <c r="O64" s="56"/>
      <c r="P64" s="29"/>
      <c r="Q64" s="56"/>
      <c r="R64" s="29"/>
      <c r="S64" s="99" t="s">
        <v>85</v>
      </c>
      <c r="T64" s="56">
        <f t="shared" si="5"/>
        <v>28252.826795382829</v>
      </c>
      <c r="U64" s="29">
        <f t="shared" si="6"/>
        <v>16621.47385754171</v>
      </c>
    </row>
    <row r="65" spans="1:21" ht="9.9499999999999993" customHeight="1">
      <c r="A65" s="2" t="s">
        <v>25</v>
      </c>
      <c r="B65" s="53">
        <v>40</v>
      </c>
      <c r="C65" s="53">
        <v>30</v>
      </c>
      <c r="D65" s="53">
        <v>30</v>
      </c>
      <c r="E65" s="54"/>
      <c r="F65" s="12">
        <f t="shared" si="7"/>
        <v>2.1384240000000001</v>
      </c>
      <c r="G65" s="12">
        <f t="shared" si="8"/>
        <v>1.603818</v>
      </c>
      <c r="H65" s="12">
        <f t="shared" si="9"/>
        <v>1.603818</v>
      </c>
      <c r="I65" s="13"/>
      <c r="J65" s="99" t="s">
        <v>86</v>
      </c>
      <c r="K65" s="55"/>
      <c r="L65" s="56">
        <f t="shared" si="10"/>
        <v>-6.0719873506606084E-2</v>
      </c>
      <c r="M65" s="29"/>
      <c r="N65" s="56"/>
      <c r="O65" s="56"/>
      <c r="P65" s="29"/>
      <c r="Q65" s="56"/>
      <c r="R65" s="29"/>
      <c r="S65" s="99" t="s">
        <v>87</v>
      </c>
      <c r="T65" s="56">
        <f t="shared" si="5"/>
        <v>1.5430981264933938</v>
      </c>
      <c r="U65" s="29">
        <f t="shared" si="6"/>
        <v>1.603818</v>
      </c>
    </row>
    <row r="66" spans="1:21" ht="9.9499999999999993" customHeight="1">
      <c r="A66" s="2" t="s">
        <v>26</v>
      </c>
      <c r="B66" s="53">
        <v>67.417000000000002</v>
      </c>
      <c r="C66" s="53">
        <v>20.7</v>
      </c>
      <c r="D66" s="53">
        <v>11.883000000000001</v>
      </c>
      <c r="E66" s="54"/>
      <c r="F66" s="12">
        <f t="shared" si="7"/>
        <v>2907442.2907019448</v>
      </c>
      <c r="G66" s="12">
        <f t="shared" si="8"/>
        <v>892713.34259207989</v>
      </c>
      <c r="H66" s="12">
        <f t="shared" si="9"/>
        <v>512469.21014597523</v>
      </c>
      <c r="I66" s="13"/>
      <c r="J66" s="99" t="s">
        <v>88</v>
      </c>
      <c r="K66" s="55">
        <f>-F22*$J$13</f>
        <v>-7158.9572401103997</v>
      </c>
      <c r="L66" s="56">
        <f t="shared" si="10"/>
        <v>-33797.750891840966</v>
      </c>
      <c r="M66" s="29"/>
      <c r="N66" s="56"/>
      <c r="O66" s="56"/>
      <c r="P66" s="29"/>
      <c r="Q66" s="56"/>
      <c r="R66" s="29"/>
      <c r="S66" s="99" t="s">
        <v>89</v>
      </c>
      <c r="T66" s="56">
        <f t="shared" si="5"/>
        <v>858915.59170023887</v>
      </c>
      <c r="U66" s="29">
        <f t="shared" si="6"/>
        <v>505310.25290586485</v>
      </c>
    </row>
    <row r="67" spans="1:21" ht="9.9499999999999993" customHeight="1">
      <c r="A67" s="2" t="s">
        <v>27</v>
      </c>
      <c r="B67" s="53">
        <v>67.417000000000002</v>
      </c>
      <c r="C67" s="53">
        <v>20.7</v>
      </c>
      <c r="D67" s="53">
        <v>11.883000000000001</v>
      </c>
      <c r="E67" s="54"/>
      <c r="F67" s="12">
        <f t="shared" si="7"/>
        <v>1643.4719402359997</v>
      </c>
      <c r="G67" s="12">
        <f t="shared" si="8"/>
        <v>504.61855559999981</v>
      </c>
      <c r="H67" s="12">
        <f t="shared" si="9"/>
        <v>289.68030416399995</v>
      </c>
      <c r="I67" s="13"/>
      <c r="J67" s="99" t="s">
        <v>90</v>
      </c>
      <c r="K67" s="55">
        <f>-F23*$J$13</f>
        <v>-4.0466995279999987</v>
      </c>
      <c r="L67" s="56">
        <f t="shared" si="10"/>
        <v>-19.104645829588058</v>
      </c>
      <c r="M67" s="29"/>
      <c r="N67" s="56"/>
      <c r="O67" s="56"/>
      <c r="P67" s="29"/>
      <c r="Q67" s="56"/>
      <c r="R67" s="29"/>
      <c r="S67" s="99" t="s">
        <v>91</v>
      </c>
      <c r="T67" s="56">
        <f t="shared" si="5"/>
        <v>485.51390977041177</v>
      </c>
      <c r="U67" s="29">
        <f t="shared" si="6"/>
        <v>285.63360463599997</v>
      </c>
    </row>
    <row r="68" spans="1:21" ht="9.9499999999999993" customHeight="1">
      <c r="A68" s="2" t="s">
        <v>28</v>
      </c>
      <c r="B68" s="53">
        <v>67.417000000000002</v>
      </c>
      <c r="C68" s="53">
        <v>20.7</v>
      </c>
      <c r="D68" s="53">
        <v>11.883000000000001</v>
      </c>
      <c r="E68" s="54"/>
      <c r="F68" s="12">
        <f t="shared" si="7"/>
        <v>14864.292702952001</v>
      </c>
      <c r="G68" s="12">
        <f t="shared" si="8"/>
        <v>4563.9951191999999</v>
      </c>
      <c r="H68" s="12">
        <f t="shared" si="9"/>
        <v>2619.9977778480006</v>
      </c>
      <c r="I68" s="13"/>
      <c r="J68" s="99" t="s">
        <v>28</v>
      </c>
      <c r="K68" s="55">
        <f>-F24*$J$13</f>
        <v>-36.600154096000004</v>
      </c>
      <c r="L68" s="56">
        <f t="shared" si="10"/>
        <v>-172.79093159111045</v>
      </c>
      <c r="M68" s="29"/>
      <c r="N68" s="56"/>
      <c r="O68" s="56"/>
      <c r="P68" s="29"/>
      <c r="Q68" s="56"/>
      <c r="R68" s="29"/>
      <c r="S68" s="99" t="s">
        <v>92</v>
      </c>
      <c r="T68" s="56">
        <f>G68+L68+O68+Q68</f>
        <v>4391.2041876088897</v>
      </c>
      <c r="U68" s="29">
        <f>H68+K68+M68+N68+P68+R68</f>
        <v>2583.3976237520005</v>
      </c>
    </row>
    <row r="69" spans="1:21" ht="9.9499999999999993" customHeight="1">
      <c r="A69" s="2" t="s">
        <v>29</v>
      </c>
      <c r="B69" s="53">
        <v>4</v>
      </c>
      <c r="C69" s="53">
        <v>9.0830000000000002</v>
      </c>
      <c r="D69" s="53">
        <v>86.917000000000002</v>
      </c>
      <c r="E69" s="54"/>
      <c r="F69" s="12">
        <f t="shared" si="7"/>
        <v>4293.9569472000003</v>
      </c>
      <c r="G69" s="12">
        <f t="shared" si="8"/>
        <v>9750.5027378544019</v>
      </c>
      <c r="H69" s="12">
        <f t="shared" si="9"/>
        <v>93304.463994945603</v>
      </c>
      <c r="I69" s="13"/>
      <c r="J69" s="99" t="s">
        <v>29</v>
      </c>
      <c r="K69" s="55"/>
      <c r="L69" s="56">
        <f t="shared" si="10"/>
        <v>-369.14992403647773</v>
      </c>
      <c r="M69" s="29"/>
      <c r="N69" s="56"/>
      <c r="O69" s="56"/>
      <c r="P69" s="29"/>
      <c r="Q69" s="56"/>
      <c r="R69" s="29"/>
      <c r="S69" s="99" t="s">
        <v>93</v>
      </c>
      <c r="T69" s="56">
        <f t="shared" si="5"/>
        <v>9381.3528138179245</v>
      </c>
      <c r="U69" s="29">
        <f t="shared" si="6"/>
        <v>93304.463994945603</v>
      </c>
    </row>
    <row r="70" spans="1:21" ht="9.9499999999999993" customHeight="1">
      <c r="A70" s="2" t="s">
        <v>94</v>
      </c>
      <c r="B70" s="53">
        <v>19.450000000000003</v>
      </c>
      <c r="C70" s="53">
        <v>80.55</v>
      </c>
      <c r="D70" s="53">
        <v>0</v>
      </c>
      <c r="E70" s="54"/>
      <c r="F70" s="12">
        <f t="shared" si="7"/>
        <v>195070.03458800502</v>
      </c>
      <c r="G70" s="12">
        <f t="shared" si="8"/>
        <v>807860.73450199503</v>
      </c>
      <c r="H70" s="12">
        <f t="shared" si="9"/>
        <v>0</v>
      </c>
      <c r="I70" s="13"/>
      <c r="J70" s="99" t="s">
        <v>94</v>
      </c>
      <c r="K70" s="55"/>
      <c r="L70" s="56">
        <f t="shared" si="10"/>
        <v>-30585.26691302568</v>
      </c>
      <c r="M70" s="29"/>
      <c r="N70" s="56"/>
      <c r="O70" s="56"/>
      <c r="P70" s="29"/>
      <c r="Q70" s="56"/>
      <c r="R70" s="29"/>
      <c r="S70" s="99" t="s">
        <v>95</v>
      </c>
      <c r="T70" s="56">
        <f>G70+L70+O70+Q70</f>
        <v>777275.46758896939</v>
      </c>
      <c r="U70" s="29">
        <f>H70+K70+M70+N70+P70+R70</f>
        <v>0</v>
      </c>
    </row>
    <row r="71" spans="1:21" ht="9.9499999999999993" customHeight="1">
      <c r="A71" s="2" t="s">
        <v>31</v>
      </c>
      <c r="B71" s="53">
        <v>4</v>
      </c>
      <c r="C71" s="53">
        <v>0</v>
      </c>
      <c r="D71" s="53">
        <v>96</v>
      </c>
      <c r="E71" s="54"/>
      <c r="F71" s="12">
        <f t="shared" si="7"/>
        <v>43504.995187200009</v>
      </c>
      <c r="G71" s="12">
        <f t="shared" si="8"/>
        <v>0</v>
      </c>
      <c r="H71" s="12">
        <f t="shared" si="9"/>
        <v>1044119.8844928002</v>
      </c>
      <c r="I71" s="13"/>
      <c r="J71" s="99" t="s">
        <v>96</v>
      </c>
      <c r="K71" s="55"/>
      <c r="L71" s="56">
        <f t="shared" si="10"/>
        <v>0</v>
      </c>
      <c r="M71" s="29"/>
      <c r="N71" s="56"/>
      <c r="O71" s="56"/>
      <c r="P71" s="29"/>
      <c r="Q71" s="56"/>
      <c r="R71" s="29"/>
      <c r="S71" s="99" t="s">
        <v>97</v>
      </c>
      <c r="T71" s="56">
        <f t="shared" si="5"/>
        <v>0</v>
      </c>
      <c r="U71" s="29">
        <f t="shared" si="6"/>
        <v>1044119.8844928002</v>
      </c>
    </row>
    <row r="72" spans="1:21" ht="9.9499999999999993" customHeight="1">
      <c r="A72" s="2" t="s">
        <v>32</v>
      </c>
      <c r="B72" s="53">
        <v>4</v>
      </c>
      <c r="C72" s="53">
        <v>0</v>
      </c>
      <c r="D72" s="53">
        <v>96</v>
      </c>
      <c r="E72" s="54"/>
      <c r="F72" s="12">
        <f t="shared" si="7"/>
        <v>235.11119599999998</v>
      </c>
      <c r="G72" s="12">
        <f t="shared" si="8"/>
        <v>0</v>
      </c>
      <c r="H72" s="12">
        <f t="shared" si="9"/>
        <v>5642.6687039999988</v>
      </c>
      <c r="I72" s="13"/>
      <c r="J72" s="99" t="s">
        <v>98</v>
      </c>
      <c r="K72" s="55"/>
      <c r="L72" s="56">
        <f t="shared" si="10"/>
        <v>0</v>
      </c>
      <c r="M72" s="29"/>
      <c r="N72" s="56"/>
      <c r="O72" s="56"/>
      <c r="P72" s="29"/>
      <c r="Q72" s="56"/>
      <c r="R72" s="29"/>
      <c r="S72" s="99" t="s">
        <v>99</v>
      </c>
      <c r="T72" s="56">
        <f t="shared" si="5"/>
        <v>0</v>
      </c>
      <c r="U72" s="29">
        <f t="shared" si="6"/>
        <v>5642.6687039999988</v>
      </c>
    </row>
    <row r="73" spans="1:21" ht="9.9499999999999993" customHeight="1">
      <c r="A73" s="2" t="s">
        <v>33</v>
      </c>
      <c r="B73" s="53">
        <v>67.417000000000002</v>
      </c>
      <c r="C73" s="53">
        <v>20.7</v>
      </c>
      <c r="D73" s="53">
        <v>11.883000000000001</v>
      </c>
      <c r="E73" s="54"/>
      <c r="F73" s="12">
        <f t="shared" si="7"/>
        <v>23568.063180426081</v>
      </c>
      <c r="G73" s="12">
        <f t="shared" si="8"/>
        <v>7236.4375133099929</v>
      </c>
      <c r="H73" s="12">
        <f t="shared" si="9"/>
        <v>4154.1346362638969</v>
      </c>
      <c r="I73" s="13"/>
      <c r="J73" s="99" t="s">
        <v>100</v>
      </c>
      <c r="K73" s="55">
        <f t="shared" ref="K73:K84" si="11">-F29*$J$13</f>
        <v>-58.031334647799945</v>
      </c>
      <c r="L73" s="56">
        <f t="shared" si="10"/>
        <v>-273.96847425745432</v>
      </c>
      <c r="M73" s="29"/>
      <c r="N73" s="56"/>
      <c r="O73" s="56"/>
      <c r="P73" s="29"/>
      <c r="Q73" s="56"/>
      <c r="R73" s="29"/>
      <c r="S73" s="99" t="s">
        <v>101</v>
      </c>
      <c r="T73" s="56">
        <f t="shared" si="5"/>
        <v>6962.4690390525384</v>
      </c>
      <c r="U73" s="29">
        <f t="shared" si="6"/>
        <v>4096.1033016160973</v>
      </c>
    </row>
    <row r="74" spans="1:21" ht="9.9499999999999993" customHeight="1">
      <c r="A74" s="2" t="s">
        <v>34</v>
      </c>
      <c r="B74" s="53">
        <v>67.417000000000002</v>
      </c>
      <c r="C74" s="53">
        <v>20.7</v>
      </c>
      <c r="D74" s="53">
        <v>11.883000000000001</v>
      </c>
      <c r="E74" s="54"/>
      <c r="F74" s="12">
        <f t="shared" si="7"/>
        <v>1516350.2441805322</v>
      </c>
      <c r="G74" s="12">
        <f t="shared" si="8"/>
        <v>465586.57392849005</v>
      </c>
      <c r="H74" s="12">
        <f t="shared" si="9"/>
        <v>267273.68396097817</v>
      </c>
      <c r="I74" s="13"/>
      <c r="J74" s="99" t="s">
        <v>102</v>
      </c>
      <c r="K74" s="55">
        <f t="shared" si="11"/>
        <v>-3733.6894334362005</v>
      </c>
      <c r="L74" s="56">
        <f t="shared" si="10"/>
        <v>-17626.911454611447</v>
      </c>
      <c r="M74" s="29"/>
      <c r="N74" s="56"/>
      <c r="O74" s="56"/>
      <c r="P74" s="29"/>
      <c r="Q74" s="56"/>
      <c r="R74" s="29"/>
      <c r="S74" s="99" t="s">
        <v>103</v>
      </c>
      <c r="T74" s="56">
        <f t="shared" si="5"/>
        <v>447959.66247387859</v>
      </c>
      <c r="U74" s="29">
        <f t="shared" si="6"/>
        <v>263539.99452754197</v>
      </c>
    </row>
    <row r="75" spans="1:21" ht="9.9499999999999993" customHeight="1">
      <c r="A75" s="2" t="s">
        <v>35</v>
      </c>
      <c r="B75" s="53">
        <v>67.417000000000002</v>
      </c>
      <c r="C75" s="53">
        <v>20.7</v>
      </c>
      <c r="D75" s="53">
        <v>11.883000000000001</v>
      </c>
      <c r="E75" s="54"/>
      <c r="F75" s="12">
        <f t="shared" si="7"/>
        <v>1228643.9050558873</v>
      </c>
      <c r="G75" s="12">
        <f t="shared" si="8"/>
        <v>377248.00620995992</v>
      </c>
      <c r="H75" s="12">
        <f t="shared" si="9"/>
        <v>216562.22501415238</v>
      </c>
      <c r="I75" s="13"/>
      <c r="J75" s="99" t="s">
        <v>35</v>
      </c>
      <c r="K75" s="55">
        <f t="shared" si="11"/>
        <v>-3025.2738662247998</v>
      </c>
      <c r="L75" s="56">
        <f t="shared" si="10"/>
        <v>-14282.450513517191</v>
      </c>
      <c r="M75" s="29"/>
      <c r="N75" s="56"/>
      <c r="O75" s="56"/>
      <c r="P75" s="29"/>
      <c r="Q75" s="56"/>
      <c r="R75" s="29"/>
      <c r="S75" s="99" t="s">
        <v>104</v>
      </c>
      <c r="T75" s="56">
        <f t="shared" si="5"/>
        <v>362965.55569644272</v>
      </c>
      <c r="U75" s="29">
        <f t="shared" si="6"/>
        <v>213536.95114792758</v>
      </c>
    </row>
    <row r="76" spans="1:21" ht="9.9499999999999993" customHeight="1">
      <c r="A76" s="2" t="s">
        <v>36</v>
      </c>
      <c r="B76" s="53">
        <v>67.417000000000002</v>
      </c>
      <c r="C76" s="53">
        <v>20.7</v>
      </c>
      <c r="D76" s="53">
        <v>11.883000000000001</v>
      </c>
      <c r="E76" s="54"/>
      <c r="F76" s="12">
        <f t="shared" si="7"/>
        <v>6006.7698826722972</v>
      </c>
      <c r="G76" s="12">
        <f t="shared" si="8"/>
        <v>1844.3439573299993</v>
      </c>
      <c r="H76" s="12">
        <f t="shared" si="9"/>
        <v>1058.7603499976997</v>
      </c>
      <c r="I76" s="13"/>
      <c r="J76" s="99" t="s">
        <v>36</v>
      </c>
      <c r="K76" s="55">
        <f t="shared" si="11"/>
        <v>-14.790391155399995</v>
      </c>
      <c r="L76" s="56">
        <f t="shared" si="10"/>
        <v>-69.82608487481177</v>
      </c>
      <c r="M76" s="29"/>
      <c r="N76" s="56"/>
      <c r="O76" s="56"/>
      <c r="P76" s="29"/>
      <c r="Q76" s="56"/>
      <c r="R76" s="29"/>
      <c r="S76" s="99" t="s">
        <v>105</v>
      </c>
      <c r="T76" s="56">
        <f t="shared" si="5"/>
        <v>1774.5178724551874</v>
      </c>
      <c r="U76" s="29">
        <f t="shared" si="6"/>
        <v>1043.9699588422998</v>
      </c>
    </row>
    <row r="77" spans="1:21" ht="9.9499999999999993" customHeight="1">
      <c r="A77" s="2" t="s">
        <v>37</v>
      </c>
      <c r="B77" s="53">
        <v>67.417000000000002</v>
      </c>
      <c r="C77" s="53">
        <v>20.7</v>
      </c>
      <c r="D77" s="53">
        <v>11.883000000000001</v>
      </c>
      <c r="E77" s="54"/>
      <c r="F77" s="12">
        <f t="shared" si="7"/>
        <v>20225.099999999999</v>
      </c>
      <c r="G77" s="12">
        <f t="shared" si="8"/>
        <v>6210</v>
      </c>
      <c r="H77" s="12">
        <f t="shared" si="9"/>
        <v>3564.9</v>
      </c>
      <c r="I77" s="13"/>
      <c r="J77" s="99" t="s">
        <v>106</v>
      </c>
      <c r="K77" s="55">
        <f t="shared" si="11"/>
        <v>-49.8</v>
      </c>
      <c r="L77" s="56">
        <f t="shared" si="10"/>
        <v>-235.10798262397842</v>
      </c>
      <c r="M77" s="29"/>
      <c r="N77" s="56"/>
      <c r="O77" s="56"/>
      <c r="P77" s="29"/>
      <c r="Q77" s="56"/>
      <c r="R77" s="29"/>
      <c r="S77" s="99" t="s">
        <v>107</v>
      </c>
      <c r="T77" s="56">
        <f>G77+L77+O77+Q77</f>
        <v>5974.8920173760216</v>
      </c>
      <c r="U77" s="29">
        <f>H77+K77+M77+N77+P77+R77</f>
        <v>3515.1</v>
      </c>
    </row>
    <row r="78" spans="1:21" ht="9.9499999999999993" customHeight="1">
      <c r="A78" s="2" t="s">
        <v>38</v>
      </c>
      <c r="B78" s="53">
        <v>67.417000000000002</v>
      </c>
      <c r="C78" s="53">
        <v>20.7</v>
      </c>
      <c r="D78" s="53">
        <v>11.883000000000001</v>
      </c>
      <c r="E78" s="54"/>
      <c r="F78" s="12">
        <f t="shared" si="7"/>
        <v>244264.0720447718</v>
      </c>
      <c r="G78" s="12">
        <f t="shared" si="8"/>
        <v>74999.870823780002</v>
      </c>
      <c r="H78" s="12">
        <f t="shared" si="9"/>
        <v>43054.273671448202</v>
      </c>
      <c r="I78" s="13"/>
      <c r="J78" s="99" t="s">
        <v>38</v>
      </c>
      <c r="K78" s="55">
        <f t="shared" si="11"/>
        <v>-601.44823945639996</v>
      </c>
      <c r="L78" s="56">
        <f t="shared" si="10"/>
        <v>-2839.4634986212391</v>
      </c>
      <c r="M78" s="29"/>
      <c r="N78" s="56"/>
      <c r="O78" s="56"/>
      <c r="P78" s="29"/>
      <c r="Q78" s="56"/>
      <c r="R78" s="29"/>
      <c r="S78" s="99" t="s">
        <v>108</v>
      </c>
      <c r="T78" s="56">
        <f>G78+L78+O78+Q78</f>
        <v>72160.407325158769</v>
      </c>
      <c r="U78" s="29">
        <f>H78+K78+M78+N78+P78+R78</f>
        <v>42452.825431991805</v>
      </c>
    </row>
    <row r="79" spans="1:21" ht="9.9499999999999993" customHeight="1">
      <c r="A79" s="2" t="s">
        <v>39</v>
      </c>
      <c r="B79" s="53">
        <v>67.417000000000002</v>
      </c>
      <c r="C79" s="53">
        <v>20.7</v>
      </c>
      <c r="D79" s="53">
        <v>11.883000000000001</v>
      </c>
      <c r="E79" s="54"/>
      <c r="F79" s="12">
        <f t="shared" si="7"/>
        <v>73255.31505173906</v>
      </c>
      <c r="G79" s="12">
        <f t="shared" si="8"/>
        <v>22492.620875609988</v>
      </c>
      <c r="H79" s="12">
        <f t="shared" si="9"/>
        <v>12912.068302650894</v>
      </c>
      <c r="I79" s="13"/>
      <c r="J79" s="99" t="s">
        <v>39</v>
      </c>
      <c r="K79" s="55">
        <f t="shared" si="11"/>
        <v>-180.37560702179991</v>
      </c>
      <c r="L79" s="56">
        <f t="shared" si="10"/>
        <v>-851.56114621427491</v>
      </c>
      <c r="M79" s="29"/>
      <c r="N79" s="56"/>
      <c r="O79" s="56"/>
      <c r="P79" s="29"/>
      <c r="Q79" s="56"/>
      <c r="R79" s="29"/>
      <c r="S79" s="99" t="s">
        <v>109</v>
      </c>
      <c r="T79" s="56">
        <f>G79+L79+O79+Q79</f>
        <v>21641.059729395714</v>
      </c>
      <c r="U79" s="29">
        <f>H79+K79+M79+N79+P79+R79</f>
        <v>12731.692695629094</v>
      </c>
    </row>
    <row r="80" spans="1:21" ht="9.9499999999999993" customHeight="1">
      <c r="A80" s="2" t="s">
        <v>40</v>
      </c>
      <c r="B80" s="53">
        <v>67.417000000000002</v>
      </c>
      <c r="C80" s="53">
        <v>20.7</v>
      </c>
      <c r="D80" s="53">
        <v>11.883000000000001</v>
      </c>
      <c r="E80" s="54"/>
      <c r="F80" s="12">
        <f t="shared" si="7"/>
        <v>606085.89833536511</v>
      </c>
      <c r="G80" s="12">
        <f t="shared" si="8"/>
        <v>186095.17029149999</v>
      </c>
      <c r="H80" s="12">
        <f t="shared" si="9"/>
        <v>106829.41587313502</v>
      </c>
      <c r="I80" s="13"/>
      <c r="J80" s="99" t="s">
        <v>40</v>
      </c>
      <c r="K80" s="55">
        <f t="shared" si="11"/>
        <v>-1492.35740427</v>
      </c>
      <c r="L80" s="56">
        <f t="shared" si="10"/>
        <v>-7045.4847122866804</v>
      </c>
      <c r="M80" s="29"/>
      <c r="N80" s="56"/>
      <c r="O80" s="56"/>
      <c r="P80" s="29"/>
      <c r="Q80" s="56"/>
      <c r="R80" s="29"/>
      <c r="S80" s="99" t="s">
        <v>110</v>
      </c>
      <c r="T80" s="56">
        <f t="shared" si="5"/>
        <v>179049.68557921331</v>
      </c>
      <c r="U80" s="29">
        <f t="shared" si="6"/>
        <v>105337.05846886501</v>
      </c>
    </row>
    <row r="81" spans="1:34" ht="9.9499999999999993" customHeight="1">
      <c r="A81" s="2" t="s">
        <v>41</v>
      </c>
      <c r="B81" s="53">
        <v>67.417000000000002</v>
      </c>
      <c r="C81" s="53">
        <v>20.7</v>
      </c>
      <c r="D81" s="53">
        <v>11.883000000000001</v>
      </c>
      <c r="E81" s="54"/>
      <c r="F81" s="12">
        <f t="shared" si="7"/>
        <v>281503.83804565819</v>
      </c>
      <c r="G81" s="12">
        <f t="shared" si="8"/>
        <v>86434.125629220012</v>
      </c>
      <c r="H81" s="12">
        <f t="shared" si="9"/>
        <v>49618.198785121807</v>
      </c>
      <c r="I81" s="13"/>
      <c r="J81" s="99" t="s">
        <v>41</v>
      </c>
      <c r="K81" s="55">
        <f t="shared" si="11"/>
        <v>-693.1432296836</v>
      </c>
      <c r="L81" s="56">
        <f t="shared" si="10"/>
        <v>-3272.3595662726934</v>
      </c>
      <c r="M81" s="29"/>
      <c r="N81" s="56"/>
      <c r="O81" s="56"/>
      <c r="P81" s="29"/>
      <c r="Q81" s="56"/>
      <c r="R81" s="29"/>
      <c r="S81" s="99" t="s">
        <v>111</v>
      </c>
      <c r="T81" s="56">
        <f t="shared" si="5"/>
        <v>83161.766062947325</v>
      </c>
      <c r="U81" s="29">
        <f t="shared" si="6"/>
        <v>48925.055555438208</v>
      </c>
    </row>
    <row r="82" spans="1:34" ht="9.9499999999999993" customHeight="1">
      <c r="A82" s="2" t="s">
        <v>42</v>
      </c>
      <c r="B82" s="53">
        <v>67.417000000000002</v>
      </c>
      <c r="C82" s="53">
        <v>20.7</v>
      </c>
      <c r="D82" s="53">
        <v>11.883000000000001</v>
      </c>
      <c r="E82" s="54"/>
      <c r="F82" s="12">
        <f t="shared" si="7"/>
        <v>773121.07314569491</v>
      </c>
      <c r="G82" s="12">
        <f t="shared" si="8"/>
        <v>237382.35480837006</v>
      </c>
      <c r="H82" s="12">
        <f t="shared" si="9"/>
        <v>136271.23295593535</v>
      </c>
      <c r="I82" s="13"/>
      <c r="J82" s="99" t="s">
        <v>42</v>
      </c>
      <c r="K82" s="55">
        <f t="shared" si="11"/>
        <v>-1903.6459371106005</v>
      </c>
      <c r="L82" s="56">
        <f t="shared" si="10"/>
        <v>-8987.1959016949022</v>
      </c>
      <c r="M82" s="29"/>
      <c r="N82" s="56"/>
      <c r="O82" s="56"/>
      <c r="P82" s="29"/>
      <c r="Q82" s="56"/>
      <c r="R82" s="29"/>
      <c r="S82" s="99" t="s">
        <v>112</v>
      </c>
      <c r="T82" s="56">
        <f t="shared" si="5"/>
        <v>228395.15890667515</v>
      </c>
      <c r="U82" s="29">
        <f t="shared" si="6"/>
        <v>134367.58701882476</v>
      </c>
    </row>
    <row r="83" spans="1:34" ht="9.9499999999999993" customHeight="1">
      <c r="A83" s="2" t="s">
        <v>43</v>
      </c>
      <c r="B83" s="53">
        <v>67.417000000000002</v>
      </c>
      <c r="C83" s="53">
        <v>20.7</v>
      </c>
      <c r="D83" s="53">
        <v>11.883000000000001</v>
      </c>
      <c r="E83" s="54"/>
      <c r="F83" s="12">
        <f t="shared" si="7"/>
        <v>170845.2548306539</v>
      </c>
      <c r="G83" s="12">
        <f t="shared" si="8"/>
        <v>52457.047554689998</v>
      </c>
      <c r="H83" s="12">
        <f t="shared" si="9"/>
        <v>30113.386284656102</v>
      </c>
      <c r="I83" s="13"/>
      <c r="J83" s="99" t="s">
        <v>43</v>
      </c>
      <c r="K83" s="55">
        <f t="shared" si="11"/>
        <v>-420.67004319220001</v>
      </c>
      <c r="L83" s="56">
        <f t="shared" si="10"/>
        <v>-1986.0017109489961</v>
      </c>
      <c r="M83" s="29"/>
      <c r="N83" s="56"/>
      <c r="O83" s="56"/>
      <c r="P83" s="29"/>
      <c r="Q83" s="56"/>
      <c r="R83" s="29"/>
      <c r="S83" s="99" t="s">
        <v>113</v>
      </c>
      <c r="T83" s="56">
        <f t="shared" si="5"/>
        <v>50471.045843741005</v>
      </c>
      <c r="U83" s="29">
        <f t="shared" si="6"/>
        <v>29692.716241463902</v>
      </c>
    </row>
    <row r="84" spans="1:34" ht="9.9499999999999993" customHeight="1">
      <c r="A84" s="2" t="s">
        <v>114</v>
      </c>
      <c r="B84" s="53">
        <v>67.417000000000002</v>
      </c>
      <c r="C84" s="53">
        <v>20.7</v>
      </c>
      <c r="D84" s="53">
        <v>11.883000000000001</v>
      </c>
      <c r="E84" s="54"/>
      <c r="F84" s="12">
        <f t="shared" si="7"/>
        <v>11897.700532061403</v>
      </c>
      <c r="G84" s="12">
        <f t="shared" si="8"/>
        <v>3653.1201479400002</v>
      </c>
      <c r="H84" s="12">
        <f t="shared" si="9"/>
        <v>2097.1027399986006</v>
      </c>
      <c r="I84" s="13"/>
      <c r="J84" s="99" t="s">
        <v>115</v>
      </c>
      <c r="K84" s="55">
        <f t="shared" si="11"/>
        <v>-29.295552877200006</v>
      </c>
      <c r="L84" s="57"/>
      <c r="M84" s="58"/>
      <c r="N84" s="57"/>
      <c r="O84" s="57"/>
      <c r="P84" s="58"/>
      <c r="Q84" s="57"/>
      <c r="R84" s="58"/>
      <c r="S84" s="99" t="s">
        <v>116</v>
      </c>
      <c r="T84" s="56">
        <f t="shared" si="5"/>
        <v>3653.1201479400002</v>
      </c>
      <c r="U84" s="29">
        <f t="shared" si="6"/>
        <v>2067.8071871214006</v>
      </c>
    </row>
    <row r="85" spans="1:34" ht="9.9499999999999993" customHeight="1">
      <c r="A85" s="2" t="s">
        <v>117</v>
      </c>
      <c r="B85" s="53">
        <v>49</v>
      </c>
      <c r="C85" s="53">
        <v>7</v>
      </c>
      <c r="D85" s="53">
        <v>44</v>
      </c>
      <c r="E85" s="54"/>
      <c r="F85" s="12">
        <f t="shared" si="7"/>
        <v>4171.0499172999998</v>
      </c>
      <c r="G85" s="12">
        <f t="shared" si="8"/>
        <v>595.86427389999994</v>
      </c>
      <c r="H85" s="12">
        <f t="shared" si="9"/>
        <v>3745.4325788000001</v>
      </c>
      <c r="I85" s="13"/>
      <c r="J85" s="99" t="s">
        <v>118</v>
      </c>
      <c r="K85" s="55"/>
      <c r="L85" s="57"/>
      <c r="M85" s="58"/>
      <c r="N85" s="57"/>
      <c r="O85" s="57"/>
      <c r="P85" s="58"/>
      <c r="Q85" s="57"/>
      <c r="R85" s="58"/>
      <c r="S85" s="99" t="s">
        <v>119</v>
      </c>
      <c r="T85" s="56">
        <f t="shared" si="5"/>
        <v>595.86427389999994</v>
      </c>
      <c r="U85" s="29">
        <f t="shared" si="6"/>
        <v>3745.4325788000001</v>
      </c>
    </row>
    <row r="86" spans="1:34" ht="9.9499999999999993" customHeight="1">
      <c r="A86" s="2" t="s">
        <v>120</v>
      </c>
      <c r="B86" s="53">
        <v>61</v>
      </c>
      <c r="C86" s="53">
        <v>20</v>
      </c>
      <c r="D86" s="53">
        <v>19</v>
      </c>
      <c r="E86" s="54"/>
      <c r="F86" s="12">
        <f t="shared" si="7"/>
        <v>30108.437242399999</v>
      </c>
      <c r="G86" s="12">
        <f t="shared" si="8"/>
        <v>9871.6187680000003</v>
      </c>
      <c r="H86" s="12">
        <f t="shared" si="9"/>
        <v>9378.0378295999999</v>
      </c>
      <c r="I86" s="13"/>
      <c r="J86" s="99" t="s">
        <v>121</v>
      </c>
      <c r="K86" s="55"/>
      <c r="L86" s="57"/>
      <c r="M86" s="58"/>
      <c r="N86" s="57"/>
      <c r="O86" s="57"/>
      <c r="P86" s="58"/>
      <c r="Q86" s="57"/>
      <c r="R86" s="58"/>
      <c r="S86" s="99" t="s">
        <v>122</v>
      </c>
      <c r="T86" s="56">
        <f t="shared" si="5"/>
        <v>9871.6187680000003</v>
      </c>
      <c r="U86" s="29">
        <f t="shared" si="6"/>
        <v>9378.0378295999999</v>
      </c>
    </row>
    <row r="87" spans="1:34" ht="9.9499999999999993" customHeight="1">
      <c r="F87" s="12"/>
      <c r="G87" s="12"/>
      <c r="H87" s="12"/>
      <c r="K87" s="36"/>
      <c r="L87" s="56"/>
      <c r="M87" s="29"/>
      <c r="N87" s="56"/>
      <c r="O87" s="56"/>
      <c r="P87" s="29"/>
      <c r="Q87" s="56"/>
      <c r="R87" s="29"/>
      <c r="S87" s="13"/>
      <c r="T87" s="56"/>
      <c r="U87" s="2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1:34" ht="9.9499999999999993" customHeight="1">
      <c r="A88" s="2" t="s">
        <v>47</v>
      </c>
      <c r="E88" s="102">
        <f>SUM(F88:H88)</f>
        <v>76485956.251749992</v>
      </c>
      <c r="F88" s="103">
        <f>SUM(F52:F86)</f>
        <v>50577644.04416129</v>
      </c>
      <c r="G88" s="103">
        <f>SUM(G52:G86)</f>
        <v>16026859.178434851</v>
      </c>
      <c r="H88" s="103">
        <f>SUM(H52:H86)</f>
        <v>9881453.0291538518</v>
      </c>
      <c r="I88" s="12"/>
      <c r="J88" s="2" t="s">
        <v>47</v>
      </c>
      <c r="K88" s="60">
        <f>SUM(K52:K86)</f>
        <v>-123212.33486713181</v>
      </c>
      <c r="L88" s="61">
        <f>SUM(L52:L84)</f>
        <v>-612507.00500000024</v>
      </c>
      <c r="M88" s="33">
        <f>SUM(M52:M84)</f>
        <v>0</v>
      </c>
      <c r="N88" s="61">
        <f>SUM(N52:N84)</f>
        <v>-159775.86912014519</v>
      </c>
      <c r="O88" s="61">
        <f>SUM(O52:O86)</f>
        <v>10000</v>
      </c>
      <c r="P88" s="33">
        <f>SUM(P52:P86)</f>
        <v>0</v>
      </c>
      <c r="Q88" s="61">
        <f>SUM(Q52:Q86)</f>
        <v>-48368.676909999995</v>
      </c>
      <c r="R88" s="60">
        <f>SUM(R52:R86)</f>
        <v>-37767.646500000003</v>
      </c>
      <c r="S88" s="13" t="s">
        <v>123</v>
      </c>
      <c r="T88" s="61">
        <f>SUM(T52:T86)</f>
        <v>15375983.496524854</v>
      </c>
      <c r="U88" s="33">
        <f>SUM(U52:U86)</f>
        <v>9560697.178666573</v>
      </c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4" ht="9.9499999999999993" customHeight="1">
      <c r="E89" s="104" t="s">
        <v>47</v>
      </c>
      <c r="F89" s="103" t="s">
        <v>193</v>
      </c>
      <c r="G89" s="104" t="s">
        <v>192</v>
      </c>
      <c r="H89" s="103" t="s">
        <v>12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13"/>
    </row>
    <row r="90" spans="1:34" ht="9.9499999999999993" customHeight="1" thickBot="1">
      <c r="H90" s="12"/>
      <c r="K90" s="13"/>
      <c r="L90" s="13"/>
      <c r="M90" s="13"/>
      <c r="N90" s="13"/>
      <c r="O90" s="13"/>
      <c r="P90" s="13"/>
      <c r="Q90" s="13"/>
      <c r="R90" s="41"/>
      <c r="S90" s="41"/>
      <c r="T90" s="7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</row>
    <row r="91" spans="1:34" ht="9.9499999999999993" customHeight="1" thickBot="1">
      <c r="A91" s="91"/>
      <c r="B91" s="91"/>
      <c r="E91" s="105" t="s">
        <v>194</v>
      </c>
      <c r="F91" s="106"/>
      <c r="G91" s="107">
        <f>G88+H88</f>
        <v>25908312.207588702</v>
      </c>
      <c r="H91" s="108">
        <f>G91/E88</f>
        <v>0.3387329318641541</v>
      </c>
      <c r="K91" s="13"/>
      <c r="L91" s="13"/>
      <c r="M91" s="13"/>
      <c r="N91" s="13"/>
      <c r="O91" s="13"/>
      <c r="P91" s="13"/>
      <c r="Q91" s="13"/>
      <c r="R91" s="64"/>
      <c r="S91" s="7"/>
      <c r="T91" s="7"/>
      <c r="U91" s="13"/>
      <c r="V91" s="13"/>
    </row>
    <row r="92" spans="1:34" ht="9.9499999999999993" customHeight="1">
      <c r="A92" s="91"/>
      <c r="B92" s="91"/>
      <c r="F92" s="65"/>
      <c r="G92" s="13"/>
      <c r="H92" s="13"/>
      <c r="I92" s="13"/>
      <c r="P92" s="13"/>
      <c r="R92" s="66"/>
      <c r="S92" s="16"/>
    </row>
    <row r="93" spans="1:34" ht="9.9499999999999993" customHeight="1">
      <c r="A93" s="91"/>
      <c r="B93" s="91"/>
      <c r="G93" s="13"/>
      <c r="H93" s="13"/>
      <c r="I93" s="13"/>
      <c r="Q93" s="13"/>
      <c r="R93" s="66"/>
      <c r="S93" s="12"/>
    </row>
    <row r="94" spans="1:34" ht="9.9499999999999993" customHeight="1">
      <c r="H94" s="13"/>
      <c r="I94" s="13"/>
      <c r="J94" s="13"/>
      <c r="L94" s="1" t="s">
        <v>124</v>
      </c>
      <c r="W94" s="1"/>
    </row>
    <row r="95" spans="1:34" ht="9.9499999999999993" customHeight="1">
      <c r="H95" s="13"/>
      <c r="I95" s="13"/>
      <c r="J95" s="13"/>
    </row>
    <row r="96" spans="1:34" ht="9.9499999999999993" customHeight="1">
      <c r="A96" s="1" t="s">
        <v>124</v>
      </c>
      <c r="H96" s="13"/>
      <c r="I96" s="13"/>
      <c r="J96" s="13"/>
      <c r="M96" s="19" t="s">
        <v>125</v>
      </c>
      <c r="N96" s="19" t="s">
        <v>126</v>
      </c>
      <c r="O96" s="19" t="s">
        <v>127</v>
      </c>
      <c r="P96" s="19" t="s">
        <v>128</v>
      </c>
      <c r="Q96" s="19" t="s">
        <v>129</v>
      </c>
      <c r="R96" s="19" t="s">
        <v>130</v>
      </c>
      <c r="S96" s="19" t="s">
        <v>131</v>
      </c>
      <c r="T96" s="19" t="s">
        <v>132</v>
      </c>
      <c r="U96" s="19" t="s">
        <v>133</v>
      </c>
      <c r="V96" s="41" t="s">
        <v>47</v>
      </c>
    </row>
    <row r="97" spans="1:23" ht="9.9499999999999993" customHeight="1">
      <c r="E97" s="66" t="s">
        <v>134</v>
      </c>
      <c r="F97" s="67"/>
      <c r="G97" s="66"/>
      <c r="I97" s="66"/>
      <c r="J97" s="66"/>
      <c r="L97" s="68" t="s">
        <v>135</v>
      </c>
      <c r="W97" s="68"/>
    </row>
    <row r="98" spans="1:23" ht="9.9499999999999993" customHeight="1">
      <c r="A98" s="2" t="s">
        <v>135</v>
      </c>
      <c r="B98" s="69">
        <v>0.17235</v>
      </c>
      <c r="C98" s="70" t="s">
        <v>136</v>
      </c>
      <c r="D98" s="70"/>
      <c r="E98" s="13">
        <f>(U88-U59-U60-U61-U65-U69-U70-U71-U72-U85-U86)*B98</f>
        <v>1464857.3701337166</v>
      </c>
      <c r="F98" s="71"/>
      <c r="G98" s="91"/>
      <c r="J98" s="72"/>
      <c r="L98" s="68" t="s">
        <v>136</v>
      </c>
      <c r="M98" s="13">
        <f t="shared" ref="M98:U99" si="12">$E98/100*B237</f>
        <v>49244.554147921335</v>
      </c>
      <c r="N98" s="13">
        <f t="shared" si="12"/>
        <v>95210.317071822807</v>
      </c>
      <c r="O98" s="13">
        <f t="shared" si="12"/>
        <v>279532.83680205111</v>
      </c>
      <c r="P98" s="13">
        <f t="shared" si="12"/>
        <v>245249.17676289732</v>
      </c>
      <c r="Q98" s="13">
        <f t="shared" si="12"/>
        <v>91899.926745050077</v>
      </c>
      <c r="R98" s="13">
        <f t="shared" si="12"/>
        <v>208537.50999059892</v>
      </c>
      <c r="S98" s="13">
        <f t="shared" si="12"/>
        <v>124285.76175346391</v>
      </c>
      <c r="T98" s="13">
        <f t="shared" si="12"/>
        <v>64605.988234826284</v>
      </c>
      <c r="U98" s="13">
        <f t="shared" si="12"/>
        <v>306291.29862508475</v>
      </c>
      <c r="V98" s="13">
        <f t="shared" ref="V98:V103" si="13">SUM(M98:U98)</f>
        <v>1464857.3701337166</v>
      </c>
      <c r="W98" s="68"/>
    </row>
    <row r="99" spans="1:23" ht="9.9499999999999993" customHeight="1">
      <c r="B99" s="69">
        <v>0.58514999999999995</v>
      </c>
      <c r="C99" s="70" t="s">
        <v>137</v>
      </c>
      <c r="D99" s="91"/>
      <c r="E99" s="13">
        <f>(U88-U59-U60-U61-U65-U69-U70-U71-U72-U85-U86)*B99</f>
        <v>4973375.6317594666</v>
      </c>
      <c r="F99" s="71"/>
      <c r="G99" s="73"/>
      <c r="J99" s="72"/>
      <c r="L99" s="68" t="s">
        <v>137</v>
      </c>
      <c r="M99" s="13">
        <f t="shared" si="12"/>
        <v>145409.40913123189</v>
      </c>
      <c r="N99" s="13">
        <f t="shared" si="12"/>
        <v>316844.29742782825</v>
      </c>
      <c r="O99" s="13">
        <f t="shared" si="12"/>
        <v>852246.91054659279</v>
      </c>
      <c r="P99" s="13">
        <f t="shared" si="12"/>
        <v>784860.08646700159</v>
      </c>
      <c r="Q99" s="13">
        <f t="shared" si="12"/>
        <v>304511.51756172505</v>
      </c>
      <c r="R99" s="13">
        <f t="shared" si="12"/>
        <v>677072.12318400573</v>
      </c>
      <c r="S99" s="13">
        <f t="shared" si="12"/>
        <v>392540.67231351859</v>
      </c>
      <c r="T99" s="13">
        <f t="shared" si="12"/>
        <v>207566.51332216957</v>
      </c>
      <c r="U99" s="13">
        <f t="shared" si="12"/>
        <v>1292324.1018053934</v>
      </c>
      <c r="V99" s="13">
        <f t="shared" si="13"/>
        <v>4973375.6317594666</v>
      </c>
      <c r="W99" s="68"/>
    </row>
    <row r="100" spans="1:23" ht="9.9499999999999993" customHeight="1">
      <c r="B100" s="69">
        <v>0.24249999999999999</v>
      </c>
      <c r="C100" s="70" t="s">
        <v>138</v>
      </c>
      <c r="D100" s="70"/>
      <c r="E100" s="13">
        <f>(U88-U59-U60-U65-U69-U70-U71-U72-U85-U86)*B100-E101</f>
        <v>1591214.0236654708</v>
      </c>
      <c r="F100" s="71"/>
      <c r="G100" s="73"/>
      <c r="J100" s="72"/>
      <c r="L100" s="68" t="s">
        <v>138</v>
      </c>
      <c r="M100" s="13">
        <f t="shared" ref="M100:U100" si="14">$E100/100*B249</f>
        <v>20049.296698184935</v>
      </c>
      <c r="N100" s="13">
        <f t="shared" si="14"/>
        <v>84191.13399214005</v>
      </c>
      <c r="O100" s="13">
        <f t="shared" si="14"/>
        <v>215593.58806643466</v>
      </c>
      <c r="P100" s="13">
        <f t="shared" si="14"/>
        <v>262534.40176456608</v>
      </c>
      <c r="Q100" s="13">
        <f t="shared" si="14"/>
        <v>131291.06909263798</v>
      </c>
      <c r="R100" s="13">
        <f t="shared" si="14"/>
        <v>148587.56552988171</v>
      </c>
      <c r="S100" s="13">
        <f t="shared" si="14"/>
        <v>142238.62157545646</v>
      </c>
      <c r="T100" s="13">
        <f t="shared" si="14"/>
        <v>95170.510755431824</v>
      </c>
      <c r="U100" s="13">
        <f t="shared" si="14"/>
        <v>491557.83619073732</v>
      </c>
      <c r="V100" s="13">
        <f t="shared" si="13"/>
        <v>1591214.023665471</v>
      </c>
      <c r="W100" s="68"/>
    </row>
    <row r="101" spans="1:23" ht="9.9499999999999993" customHeight="1">
      <c r="B101" s="74">
        <v>1.8880000000000001E-2</v>
      </c>
      <c r="C101" s="2" t="s">
        <v>139</v>
      </c>
      <c r="D101" s="70"/>
      <c r="E101" s="13">
        <f>D17*B101</f>
        <v>469870.46868977277</v>
      </c>
      <c r="F101" s="71"/>
      <c r="G101" s="73"/>
      <c r="J101" s="72"/>
      <c r="L101" s="68" t="s">
        <v>140</v>
      </c>
      <c r="M101" s="13">
        <f t="shared" ref="M101:U101" si="15">$E101/100*B246</f>
        <v>11770.255240678807</v>
      </c>
      <c r="N101" s="13">
        <f t="shared" si="15"/>
        <v>39920.195019883096</v>
      </c>
      <c r="O101" s="13">
        <f t="shared" si="15"/>
        <v>71349.830670541996</v>
      </c>
      <c r="P101" s="13">
        <f t="shared" si="15"/>
        <v>68540.005267777145</v>
      </c>
      <c r="Q101" s="13">
        <f t="shared" si="15"/>
        <v>44289.990378697985</v>
      </c>
      <c r="R101" s="13">
        <f t="shared" si="15"/>
        <v>61487.249532743677</v>
      </c>
      <c r="S101" s="13">
        <f t="shared" si="15"/>
        <v>68187.602416259833</v>
      </c>
      <c r="T101" s="13">
        <f t="shared" si="15"/>
        <v>22605.468248664969</v>
      </c>
      <c r="U101" s="13">
        <f t="shared" si="15"/>
        <v>81719.871914525284</v>
      </c>
      <c r="V101" s="13">
        <f t="shared" si="13"/>
        <v>469870.46868977277</v>
      </c>
      <c r="W101" s="68"/>
    </row>
    <row r="102" spans="1:23" ht="9.9499999999999993" customHeight="1">
      <c r="B102" s="74"/>
      <c r="C102" s="2" t="s">
        <v>72</v>
      </c>
      <c r="D102" s="70"/>
      <c r="E102" s="13">
        <f>U59</f>
        <v>32345.738000000001</v>
      </c>
      <c r="F102" s="71"/>
      <c r="G102" s="73"/>
      <c r="J102" s="72"/>
      <c r="L102" s="68" t="s">
        <v>73</v>
      </c>
      <c r="M102" s="13">
        <f>B230</f>
        <v>671.29899999999998</v>
      </c>
      <c r="N102" s="13">
        <f t="shared" ref="N102:U102" si="16">C230</f>
        <v>3004.4290000000001</v>
      </c>
      <c r="O102" s="13">
        <f t="shared" si="16"/>
        <v>6184.1880000000001</v>
      </c>
      <c r="P102" s="13">
        <f t="shared" si="16"/>
        <v>7013.6</v>
      </c>
      <c r="Q102" s="13">
        <f t="shared" si="16"/>
        <v>4155.6000000000004</v>
      </c>
      <c r="R102" s="13">
        <f t="shared" si="16"/>
        <v>5338.1880000000001</v>
      </c>
      <c r="S102" s="13">
        <f t="shared" si="16"/>
        <v>3010.0160000000001</v>
      </c>
      <c r="T102" s="13">
        <f t="shared" si="16"/>
        <v>2968.4180000000001</v>
      </c>
      <c r="U102" s="13">
        <f t="shared" si="16"/>
        <v>0</v>
      </c>
      <c r="V102" s="13">
        <f t="shared" si="13"/>
        <v>32345.738000000005</v>
      </c>
      <c r="W102" s="68"/>
    </row>
    <row r="103" spans="1:23" ht="9.9499999999999993" customHeight="1">
      <c r="B103" s="74"/>
      <c r="C103" s="2" t="s">
        <v>75</v>
      </c>
      <c r="D103" s="70"/>
      <c r="E103" s="13">
        <f>U60</f>
        <v>-127158.145</v>
      </c>
      <c r="F103" s="71"/>
      <c r="G103" s="73"/>
      <c r="J103" s="72"/>
      <c r="L103" s="68" t="s">
        <v>141</v>
      </c>
      <c r="M103" s="13">
        <f>-B232</f>
        <v>-6376</v>
      </c>
      <c r="N103" s="13">
        <f t="shared" ref="N103:U103" si="17">-C232</f>
        <v>-12324.5</v>
      </c>
      <c r="O103" s="13">
        <f t="shared" si="17"/>
        <v>-35492</v>
      </c>
      <c r="P103" s="13">
        <f t="shared" si="17"/>
        <v>-19788.580000000002</v>
      </c>
      <c r="Q103" s="13">
        <f t="shared" si="17"/>
        <v>-9267.5</v>
      </c>
      <c r="R103" s="13">
        <f t="shared" si="17"/>
        <v>-27473.764999999999</v>
      </c>
      <c r="S103" s="13">
        <f t="shared" si="17"/>
        <v>-10549</v>
      </c>
      <c r="T103" s="13">
        <f t="shared" si="17"/>
        <v>-5886.8</v>
      </c>
      <c r="U103" s="13">
        <f t="shared" si="17"/>
        <v>0</v>
      </c>
      <c r="V103" s="13">
        <f t="shared" si="13"/>
        <v>-127158.145</v>
      </c>
      <c r="W103" s="68"/>
    </row>
    <row r="104" spans="1:23" ht="9.9499999999999993" customHeight="1">
      <c r="B104" s="69"/>
      <c r="C104" s="70"/>
      <c r="D104" s="70"/>
      <c r="E104" s="13"/>
      <c r="F104" s="71"/>
      <c r="G104" s="73"/>
      <c r="J104" s="72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3" ht="9.9499999999999993" customHeight="1">
      <c r="A105" s="53"/>
      <c r="B105" s="69"/>
      <c r="C105" s="70"/>
      <c r="D105" s="70"/>
      <c r="E105" s="13"/>
      <c r="F105" s="71"/>
      <c r="G105" s="73"/>
      <c r="J105" s="72"/>
      <c r="L105" s="53" t="s">
        <v>47</v>
      </c>
      <c r="M105" s="13">
        <f>SUM(M98:M104)</f>
        <v>220768.81421801698</v>
      </c>
      <c r="N105" s="13">
        <f t="shared" ref="N105:U105" si="18">SUM(N98:N104)</f>
        <v>526845.87251167418</v>
      </c>
      <c r="O105" s="13">
        <f t="shared" si="18"/>
        <v>1389415.3540856207</v>
      </c>
      <c r="P105" s="13">
        <f t="shared" si="18"/>
        <v>1348408.6902622422</v>
      </c>
      <c r="Q105" s="13">
        <f t="shared" si="18"/>
        <v>566880.60377811105</v>
      </c>
      <c r="R105" s="13">
        <f t="shared" si="18"/>
        <v>1073548.8712372303</v>
      </c>
      <c r="S105" s="13">
        <f t="shared" si="18"/>
        <v>719713.6740586987</v>
      </c>
      <c r="T105" s="13">
        <f t="shared" si="18"/>
        <v>387030.09856109269</v>
      </c>
      <c r="U105" s="13">
        <f t="shared" si="18"/>
        <v>2171893.1085357405</v>
      </c>
      <c r="V105" s="13">
        <f>SUM(M105:U105)</f>
        <v>8404505.0872484278</v>
      </c>
      <c r="W105" s="53"/>
    </row>
    <row r="106" spans="1:23" ht="9.9499999999999993" customHeight="1">
      <c r="A106" s="53"/>
      <c r="B106" s="69"/>
      <c r="C106" s="70"/>
      <c r="D106" s="70"/>
      <c r="E106" s="13"/>
      <c r="F106" s="71"/>
      <c r="G106" s="73"/>
      <c r="I106" s="71"/>
      <c r="J106" s="72"/>
      <c r="L106" s="53"/>
      <c r="M106" s="13"/>
      <c r="N106" s="13"/>
      <c r="O106" s="13"/>
      <c r="P106" s="13"/>
      <c r="Q106" s="13"/>
      <c r="R106" s="13"/>
      <c r="S106" s="13"/>
      <c r="T106" s="13"/>
      <c r="U106" s="13"/>
      <c r="V106" s="63"/>
      <c r="W106" s="53"/>
    </row>
    <row r="107" spans="1:23" ht="9.9499999999999993" customHeight="1">
      <c r="A107" s="1" t="s">
        <v>142</v>
      </c>
      <c r="B107" s="69"/>
      <c r="C107" s="70"/>
      <c r="D107" s="70"/>
      <c r="E107" s="13"/>
      <c r="F107" s="71"/>
      <c r="G107" s="73"/>
      <c r="H107" s="14"/>
      <c r="I107" s="34"/>
      <c r="J107" s="75"/>
      <c r="L107" s="1" t="s">
        <v>142</v>
      </c>
      <c r="M107" s="19" t="s">
        <v>125</v>
      </c>
      <c r="N107" s="19" t="s">
        <v>126</v>
      </c>
      <c r="O107" s="19" t="s">
        <v>127</v>
      </c>
      <c r="P107" s="19" t="s">
        <v>128</v>
      </c>
      <c r="Q107" s="19" t="s">
        <v>129</v>
      </c>
      <c r="R107" s="19" t="s">
        <v>130</v>
      </c>
      <c r="S107" s="19" t="s">
        <v>131</v>
      </c>
      <c r="T107" s="19" t="s">
        <v>132</v>
      </c>
      <c r="U107" s="19" t="s">
        <v>133</v>
      </c>
      <c r="V107" s="41" t="s">
        <v>47</v>
      </c>
      <c r="W107" s="1"/>
    </row>
    <row r="108" spans="1:23" ht="9.9499999999999993" customHeight="1">
      <c r="B108" s="69"/>
      <c r="C108" s="70"/>
      <c r="D108" s="70"/>
      <c r="E108" s="13"/>
      <c r="F108" s="71"/>
      <c r="G108" s="73"/>
      <c r="H108" s="14"/>
      <c r="I108" s="34"/>
      <c r="J108" s="75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3" ht="9.9499999999999993" customHeight="1">
      <c r="A109" s="2" t="s">
        <v>9</v>
      </c>
      <c r="B109" s="69"/>
      <c r="C109" s="70"/>
      <c r="D109" s="70"/>
      <c r="E109" s="13">
        <f t="shared" ref="E109:E116" si="19">U52</f>
        <v>429535.16319223907</v>
      </c>
      <c r="F109" s="71"/>
      <c r="G109" s="73"/>
      <c r="H109" s="70"/>
      <c r="I109" s="71"/>
      <c r="J109" s="75"/>
      <c r="L109" s="2" t="s">
        <v>9</v>
      </c>
      <c r="M109" s="13">
        <f t="shared" ref="M109:U114" si="20">$E109*$B$98*B$237/100+$E109*$B$99*B$238/100+$E109*$B$100*B$249/100</f>
        <v>11149.790094421553</v>
      </c>
      <c r="N109" s="13">
        <f t="shared" si="20"/>
        <v>26335.480051324572</v>
      </c>
      <c r="O109" s="13">
        <f t="shared" si="20"/>
        <v>71310.386456834545</v>
      </c>
      <c r="P109" s="13">
        <f t="shared" si="20"/>
        <v>69244.990709676873</v>
      </c>
      <c r="Q109" s="13">
        <f t="shared" si="20"/>
        <v>28628.115072823493</v>
      </c>
      <c r="R109" s="13">
        <f t="shared" si="20"/>
        <v>54483.264602730174</v>
      </c>
      <c r="S109" s="13">
        <f t="shared" si="20"/>
        <v>35430.236910412197</v>
      </c>
      <c r="T109" s="13">
        <f t="shared" si="20"/>
        <v>19984.892580393578</v>
      </c>
      <c r="U109" s="13">
        <f t="shared" si="20"/>
        <v>112968.00671362209</v>
      </c>
      <c r="V109" s="13">
        <f>SUM(M109:U109)</f>
        <v>429535.16319223907</v>
      </c>
    </row>
    <row r="110" spans="1:23" ht="9.9499999999999993" customHeight="1">
      <c r="A110" s="2" t="s">
        <v>11</v>
      </c>
      <c r="B110" s="69"/>
      <c r="C110" s="70"/>
      <c r="D110" s="70"/>
      <c r="E110" s="13">
        <f t="shared" si="19"/>
        <v>2810160.1014967877</v>
      </c>
      <c r="F110" s="71"/>
      <c r="G110" s="73"/>
      <c r="I110" s="71"/>
      <c r="J110" s="75"/>
      <c r="L110" s="2" t="s">
        <v>11</v>
      </c>
      <c r="M110" s="13">
        <f t="shared" si="20"/>
        <v>72945.588506765751</v>
      </c>
      <c r="N110" s="13">
        <f t="shared" si="20"/>
        <v>172295.35934611017</v>
      </c>
      <c r="O110" s="13">
        <f t="shared" si="20"/>
        <v>466535.96728616813</v>
      </c>
      <c r="P110" s="13">
        <f t="shared" si="20"/>
        <v>453023.47001044219</v>
      </c>
      <c r="Q110" s="13">
        <f t="shared" si="20"/>
        <v>187294.53058235903</v>
      </c>
      <c r="R110" s="13">
        <f t="shared" si="20"/>
        <v>356447.40991172695</v>
      </c>
      <c r="S110" s="13">
        <f t="shared" si="20"/>
        <v>231796.24553265944</v>
      </c>
      <c r="T110" s="13">
        <f t="shared" si="20"/>
        <v>130747.73051114885</v>
      </c>
      <c r="U110" s="13">
        <f t="shared" si="20"/>
        <v>739073.79980940744</v>
      </c>
      <c r="V110" s="13">
        <f t="shared" ref="V110:V142" si="21">SUM(M110:U110)</f>
        <v>2810160.1014967882</v>
      </c>
    </row>
    <row r="111" spans="1:23" ht="9.9499999999999993" customHeight="1">
      <c r="A111" s="2" t="s">
        <v>13</v>
      </c>
      <c r="B111" s="69"/>
      <c r="C111" s="70"/>
      <c r="D111" s="70"/>
      <c r="E111" s="13">
        <f t="shared" si="19"/>
        <v>148779.28521257479</v>
      </c>
      <c r="F111" s="71"/>
      <c r="G111" s="73"/>
      <c r="I111" s="71"/>
      <c r="J111" s="75"/>
      <c r="L111" s="2" t="s">
        <v>13</v>
      </c>
      <c r="M111" s="13">
        <f t="shared" si="20"/>
        <v>3861.983703941512</v>
      </c>
      <c r="N111" s="13">
        <f t="shared" si="20"/>
        <v>9121.8932313872247</v>
      </c>
      <c r="O111" s="13">
        <f t="shared" si="20"/>
        <v>24699.976240436488</v>
      </c>
      <c r="P111" s="13">
        <f t="shared" si="20"/>
        <v>23984.579389898132</v>
      </c>
      <c r="Q111" s="13">
        <f t="shared" si="20"/>
        <v>9915.9995793214639</v>
      </c>
      <c r="R111" s="13">
        <f t="shared" si="20"/>
        <v>18871.519396454933</v>
      </c>
      <c r="S111" s="13">
        <f t="shared" si="20"/>
        <v>12272.069376737245</v>
      </c>
      <c r="T111" s="13">
        <f t="shared" si="20"/>
        <v>6922.2226442735364</v>
      </c>
      <c r="U111" s="13">
        <f t="shared" si="20"/>
        <v>39129.041650124258</v>
      </c>
      <c r="V111" s="13">
        <f t="shared" si="21"/>
        <v>148779.28521257479</v>
      </c>
    </row>
    <row r="112" spans="1:23" ht="9.9499999999999993" customHeight="1">
      <c r="A112" s="2" t="s">
        <v>14</v>
      </c>
      <c r="B112" s="69"/>
      <c r="C112" s="70"/>
      <c r="D112" s="70"/>
      <c r="E112" s="13">
        <f t="shared" si="19"/>
        <v>125451.78318305887</v>
      </c>
      <c r="F112" s="71"/>
      <c r="G112" s="73"/>
      <c r="I112" s="71"/>
      <c r="J112" s="75"/>
      <c r="L112" s="2" t="s">
        <v>14</v>
      </c>
      <c r="M112" s="13">
        <f t="shared" si="20"/>
        <v>3256.4529503629306</v>
      </c>
      <c r="N112" s="13">
        <f t="shared" si="20"/>
        <v>7691.6471956963096</v>
      </c>
      <c r="O112" s="13">
        <f t="shared" si="20"/>
        <v>20827.200907133047</v>
      </c>
      <c r="P112" s="13">
        <f t="shared" si="20"/>
        <v>20223.97304207542</v>
      </c>
      <c r="Q112" s="13">
        <f t="shared" si="20"/>
        <v>8361.2434855494139</v>
      </c>
      <c r="R112" s="13">
        <f t="shared" si="20"/>
        <v>15912.603399568261</v>
      </c>
      <c r="S112" s="13">
        <f t="shared" si="20"/>
        <v>10347.898798264789</v>
      </c>
      <c r="T112" s="13">
        <f t="shared" si="20"/>
        <v>5836.8688428197038</v>
      </c>
      <c r="U112" s="13">
        <f t="shared" si="20"/>
        <v>32993.894561588997</v>
      </c>
      <c r="V112" s="13">
        <f t="shared" si="21"/>
        <v>125451.78318305887</v>
      </c>
    </row>
    <row r="113" spans="1:22" ht="9.9499999999999993" customHeight="1">
      <c r="A113" s="2" t="s">
        <v>15</v>
      </c>
      <c r="B113" s="69"/>
      <c r="C113" s="70"/>
      <c r="D113" s="70"/>
      <c r="E113" s="13">
        <f t="shared" si="19"/>
        <v>52.914116119100015</v>
      </c>
      <c r="F113" s="71"/>
      <c r="G113" s="73"/>
      <c r="I113" s="71"/>
      <c r="J113" s="75"/>
      <c r="L113" s="2" t="s">
        <v>143</v>
      </c>
      <c r="M113" s="13">
        <f t="shared" si="20"/>
        <v>1.3735343187625506</v>
      </c>
      <c r="N113" s="13">
        <f t="shared" si="20"/>
        <v>3.2442481289112983</v>
      </c>
      <c r="O113" s="13">
        <f t="shared" si="20"/>
        <v>8.7846732766464619</v>
      </c>
      <c r="P113" s="13">
        <f t="shared" si="20"/>
        <v>8.530238716307375</v>
      </c>
      <c r="Q113" s="13">
        <f t="shared" si="20"/>
        <v>3.5266761258294821</v>
      </c>
      <c r="R113" s="13">
        <f t="shared" si="20"/>
        <v>6.7117526963590057</v>
      </c>
      <c r="S113" s="13">
        <f t="shared" si="20"/>
        <v>4.3646244374310363</v>
      </c>
      <c r="T113" s="13">
        <f t="shared" si="20"/>
        <v>2.4619239988820385</v>
      </c>
      <c r="U113" s="13">
        <f t="shared" si="20"/>
        <v>13.91644441997077</v>
      </c>
      <c r="V113" s="13">
        <f t="shared" si="21"/>
        <v>52.914116119100015</v>
      </c>
    </row>
    <row r="114" spans="1:22" ht="9.9499999999999993" customHeight="1">
      <c r="A114" s="2" t="s">
        <v>17</v>
      </c>
      <c r="B114" s="69"/>
      <c r="C114" s="70"/>
      <c r="D114" s="70"/>
      <c r="E114" s="13">
        <f t="shared" si="19"/>
        <v>870768.38013966905</v>
      </c>
      <c r="F114" s="71"/>
      <c r="G114" s="73"/>
      <c r="I114" s="71"/>
      <c r="J114" s="75"/>
      <c r="L114" s="2" t="s">
        <v>17</v>
      </c>
      <c r="M114" s="13">
        <f t="shared" si="20"/>
        <v>22603.235989486511</v>
      </c>
      <c r="N114" s="13">
        <f t="shared" si="20"/>
        <v>53388.186275751235</v>
      </c>
      <c r="O114" s="13">
        <f t="shared" si="20"/>
        <v>144562.85543812619</v>
      </c>
      <c r="P114" s="13">
        <f t="shared" si="20"/>
        <v>140375.8145082666</v>
      </c>
      <c r="Q114" s="13">
        <f t="shared" si="20"/>
        <v>58035.894437954994</v>
      </c>
      <c r="R114" s="13">
        <f t="shared" si="20"/>
        <v>110450.33824531718</v>
      </c>
      <c r="S114" s="13">
        <f t="shared" si="20"/>
        <v>71825.388573919146</v>
      </c>
      <c r="T114" s="13">
        <f t="shared" si="20"/>
        <v>40514.058057934184</v>
      </c>
      <c r="U114" s="13">
        <f t="shared" si="20"/>
        <v>229012.60861291303</v>
      </c>
      <c r="V114" s="13">
        <f t="shared" si="21"/>
        <v>870768.38013966917</v>
      </c>
    </row>
    <row r="115" spans="1:22" ht="9.9499999999999993" customHeight="1">
      <c r="A115" s="2" t="s">
        <v>19</v>
      </c>
      <c r="B115" s="69"/>
      <c r="C115" s="70"/>
      <c r="D115" s="70"/>
      <c r="E115" s="13">
        <f t="shared" si="19"/>
        <v>2702818.3374676448</v>
      </c>
      <c r="F115" s="71"/>
      <c r="G115" s="73"/>
      <c r="I115" s="71"/>
      <c r="J115" s="75"/>
      <c r="L115" s="2" t="s">
        <v>19</v>
      </c>
      <c r="M115" s="13">
        <f t="shared" ref="M115:U115" si="22">$E115*$B$98*B$237/100+$E115*$B$99*B$238/100+($E115*$B$100-$E$101)*B$249/100+M101</f>
        <v>76009.119241028922</v>
      </c>
      <c r="N115" s="13">
        <f t="shared" si="22"/>
        <v>180773.4145824427</v>
      </c>
      <c r="O115" s="13">
        <f t="shared" si="22"/>
        <v>456402.42872201279</v>
      </c>
      <c r="P115" s="13">
        <f t="shared" si="22"/>
        <v>426735.07407060137</v>
      </c>
      <c r="Q115" s="13">
        <f t="shared" si="22"/>
        <v>185661.28086592161</v>
      </c>
      <c r="R115" s="13">
        <f t="shared" si="22"/>
        <v>360442.66970314644</v>
      </c>
      <c r="S115" s="13">
        <f t="shared" si="22"/>
        <v>249128.03410600644</v>
      </c>
      <c r="T115" s="13">
        <f t="shared" si="22"/>
        <v>120255.97825305584</v>
      </c>
      <c r="U115" s="13">
        <f t="shared" si="22"/>
        <v>647410.33792342874</v>
      </c>
      <c r="V115" s="13">
        <f t="shared" si="21"/>
        <v>2702818.3374676448</v>
      </c>
    </row>
    <row r="116" spans="1:22" ht="9.9499999999999993" customHeight="1">
      <c r="A116" s="2" t="s">
        <v>72</v>
      </c>
      <c r="B116" s="69"/>
      <c r="C116" s="70"/>
      <c r="D116" s="70"/>
      <c r="E116" s="13">
        <f t="shared" si="19"/>
        <v>32345.738000000001</v>
      </c>
      <c r="F116" s="71"/>
      <c r="G116" s="73"/>
      <c r="J116" s="75"/>
      <c r="L116" s="2" t="s">
        <v>72</v>
      </c>
      <c r="M116" s="13">
        <f>B230</f>
        <v>671.29899999999998</v>
      </c>
      <c r="N116" s="13">
        <f t="shared" ref="N116:U116" si="23">C230</f>
        <v>3004.4290000000001</v>
      </c>
      <c r="O116" s="13">
        <f t="shared" si="23"/>
        <v>6184.1880000000001</v>
      </c>
      <c r="P116" s="13">
        <f t="shared" si="23"/>
        <v>7013.6</v>
      </c>
      <c r="Q116" s="13">
        <f t="shared" si="23"/>
        <v>4155.6000000000004</v>
      </c>
      <c r="R116" s="13">
        <f t="shared" si="23"/>
        <v>5338.1880000000001</v>
      </c>
      <c r="S116" s="13">
        <f t="shared" si="23"/>
        <v>3010.0160000000001</v>
      </c>
      <c r="T116" s="13">
        <f t="shared" si="23"/>
        <v>2968.4180000000001</v>
      </c>
      <c r="U116" s="13">
        <f t="shared" si="23"/>
        <v>0</v>
      </c>
      <c r="V116" s="13">
        <f t="shared" si="21"/>
        <v>32345.738000000005</v>
      </c>
    </row>
    <row r="117" spans="1:22" ht="9.9499999999999993" customHeight="1">
      <c r="A117" s="2" t="s">
        <v>21</v>
      </c>
      <c r="B117" s="69"/>
      <c r="C117" s="70"/>
      <c r="D117" s="70"/>
      <c r="E117" s="13">
        <f>U62</f>
        <v>22962.126691001216</v>
      </c>
      <c r="F117" s="71"/>
      <c r="G117" s="73"/>
      <c r="H117" s="14"/>
      <c r="I117" s="34"/>
      <c r="J117" s="75"/>
      <c r="L117" s="2" t="s">
        <v>21</v>
      </c>
      <c r="M117" s="13">
        <f t="shared" ref="M117:M134" si="24">$E117*$B$98*B$237/100+$E117*$B$99*B$238/100+$E117*$B$100*B$249/100</f>
        <v>596.04641171506296</v>
      </c>
      <c r="N117" s="13">
        <f t="shared" ref="N117:N134" si="25">$E117*$B$98*C$237/100+$E117*$B$99*C$238/100+$E117*$B$100*C$249/100</f>
        <v>1407.8442959423264</v>
      </c>
      <c r="O117" s="13">
        <f t="shared" ref="O117:O134" si="26">$E117*$B$98*D$237/100+$E117*$B$99*D$238/100+$E117*$B$100*D$249/100</f>
        <v>3812.1166053947818</v>
      </c>
      <c r="P117" s="13">
        <f t="shared" ref="P117:P134" si="27">$E117*$B$98*E$237/100+$E117*$B$99*E$238/100+$E117*$B$100*E$249/100</f>
        <v>3701.7045067418394</v>
      </c>
      <c r="Q117" s="13">
        <f t="shared" ref="Q117:Q134" si="28">$E117*$B$98*F$237/100+$E117*$B$99*F$238/100+$E117*$B$100*F$249/100</f>
        <v>1530.4041707349841</v>
      </c>
      <c r="R117" s="13">
        <f t="shared" ref="R117:R134" si="29">$E117*$B$98*G$237/100+$E117*$B$99*G$238/100+$E117*$B$100*G$249/100</f>
        <v>2912.5709174764875</v>
      </c>
      <c r="S117" s="13">
        <f t="shared" ref="S117:S134" si="30">$E117*$B$98*H$237/100+$E117*$B$99*H$238/100+$E117*$B$100*H$249/100</f>
        <v>1894.0325690284994</v>
      </c>
      <c r="T117" s="13">
        <f t="shared" ref="T117:T134" si="31">$E117*$B$98*I$237/100+$E117*$B$99*I$238/100+$E117*$B$100*I$249/100</f>
        <v>1068.3540595992329</v>
      </c>
      <c r="U117" s="13">
        <f t="shared" ref="U117:U134" si="32">$E117*$B$98*J$237/100+$E117*$B$99*J$238/100+$E117*$B$100*J$249/100</f>
        <v>6039.0531543680036</v>
      </c>
      <c r="V117" s="13">
        <f t="shared" si="21"/>
        <v>22962.12669100122</v>
      </c>
    </row>
    <row r="118" spans="1:22" ht="9.9499999999999993" customHeight="1">
      <c r="A118" s="2" t="s">
        <v>22</v>
      </c>
      <c r="B118" s="69"/>
      <c r="C118" s="70"/>
      <c r="D118" s="70"/>
      <c r="E118" s="13">
        <f>U63</f>
        <v>2681.7832222770007</v>
      </c>
      <c r="F118" s="71"/>
      <c r="G118" s="73"/>
      <c r="H118" s="14"/>
      <c r="I118" s="34"/>
      <c r="J118" s="75"/>
      <c r="L118" s="2" t="s">
        <v>22</v>
      </c>
      <c r="M118" s="13">
        <f t="shared" si="24"/>
        <v>69.613206483278375</v>
      </c>
      <c r="N118" s="13">
        <f t="shared" si="25"/>
        <v>164.42436988713797</v>
      </c>
      <c r="O118" s="13">
        <f t="shared" si="26"/>
        <v>445.22314902642478</v>
      </c>
      <c r="P118" s="13">
        <f t="shared" si="27"/>
        <v>432.32794477603198</v>
      </c>
      <c r="Q118" s="13">
        <f t="shared" si="28"/>
        <v>178.73833219412793</v>
      </c>
      <c r="R118" s="13">
        <f t="shared" si="29"/>
        <v>340.16378035408337</v>
      </c>
      <c r="S118" s="13">
        <f t="shared" si="30"/>
        <v>221.20706999049136</v>
      </c>
      <c r="T118" s="13">
        <f t="shared" si="31"/>
        <v>124.77476633763052</v>
      </c>
      <c r="U118" s="13">
        <f t="shared" si="32"/>
        <v>705.31060322779456</v>
      </c>
      <c r="V118" s="13">
        <f t="shared" si="21"/>
        <v>2681.7832222770007</v>
      </c>
    </row>
    <row r="119" spans="1:22" ht="9.9499999999999993" customHeight="1">
      <c r="A119" s="2" t="s">
        <v>24</v>
      </c>
      <c r="B119" s="69"/>
      <c r="C119" s="70"/>
      <c r="D119" s="70"/>
      <c r="E119" s="13">
        <f>U64</f>
        <v>16621.47385754171</v>
      </c>
      <c r="F119" s="71"/>
      <c r="G119" s="73"/>
      <c r="H119" s="14"/>
      <c r="I119" s="34"/>
      <c r="J119" s="75"/>
      <c r="L119" s="2" t="s">
        <v>24</v>
      </c>
      <c r="M119" s="13">
        <f t="shared" si="24"/>
        <v>431.4569805977967</v>
      </c>
      <c r="N119" s="13">
        <f t="shared" si="25"/>
        <v>1019.0888446611157</v>
      </c>
      <c r="O119" s="13">
        <f t="shared" si="26"/>
        <v>2759.4567938387768</v>
      </c>
      <c r="P119" s="13">
        <f t="shared" si="27"/>
        <v>2679.5333688001274</v>
      </c>
      <c r="Q119" s="13">
        <f t="shared" si="28"/>
        <v>1107.8056165116989</v>
      </c>
      <c r="R119" s="13">
        <f t="shared" si="29"/>
        <v>2108.3073887073324</v>
      </c>
      <c r="S119" s="13">
        <f t="shared" si="30"/>
        <v>1371.0233923488158</v>
      </c>
      <c r="T119" s="13">
        <f t="shared" si="31"/>
        <v>773.3438331383461</v>
      </c>
      <c r="U119" s="13">
        <f t="shared" si="32"/>
        <v>4371.4576389377025</v>
      </c>
      <c r="V119" s="13">
        <f t="shared" si="21"/>
        <v>16621.47385754171</v>
      </c>
    </row>
    <row r="120" spans="1:22" ht="9.9499999999999993" customHeight="1">
      <c r="A120" s="2" t="s">
        <v>26</v>
      </c>
      <c r="B120" s="69"/>
      <c r="C120" s="70"/>
      <c r="D120" s="70"/>
      <c r="E120" s="13">
        <f>U66</f>
        <v>505310.25290586485</v>
      </c>
      <c r="F120" s="71"/>
      <c r="G120" s="73"/>
      <c r="H120" s="14"/>
      <c r="I120" s="34"/>
      <c r="J120" s="75"/>
      <c r="L120" s="2" t="s">
        <v>26</v>
      </c>
      <c r="M120" s="13">
        <f t="shared" si="24"/>
        <v>13116.745112525072</v>
      </c>
      <c r="N120" s="13">
        <f t="shared" si="25"/>
        <v>30981.370619886475</v>
      </c>
      <c r="O120" s="13">
        <f t="shared" si="26"/>
        <v>83890.383147027736</v>
      </c>
      <c r="P120" s="13">
        <f t="shared" si="27"/>
        <v>81460.627129870554</v>
      </c>
      <c r="Q120" s="13">
        <f t="shared" si="28"/>
        <v>33678.453610542543</v>
      </c>
      <c r="R120" s="13">
        <f t="shared" si="29"/>
        <v>64094.757716543972</v>
      </c>
      <c r="S120" s="13">
        <f t="shared" si="30"/>
        <v>41680.550296885624</v>
      </c>
      <c r="T120" s="13">
        <f t="shared" si="31"/>
        <v>23510.464309939609</v>
      </c>
      <c r="U120" s="13">
        <f t="shared" si="32"/>
        <v>132896.9009626433</v>
      </c>
      <c r="V120" s="13">
        <f t="shared" si="21"/>
        <v>505310.25290586485</v>
      </c>
    </row>
    <row r="121" spans="1:22" ht="9.9499999999999993" customHeight="1">
      <c r="A121" s="2" t="s">
        <v>27</v>
      </c>
      <c r="B121" s="69"/>
      <c r="C121" s="70"/>
      <c r="D121" s="70"/>
      <c r="E121" s="13">
        <f>U67</f>
        <v>285.63360463599997</v>
      </c>
      <c r="F121" s="71"/>
      <c r="G121" s="73"/>
      <c r="H121" s="14"/>
      <c r="I121" s="34"/>
      <c r="J121" s="75"/>
      <c r="L121" s="2" t="s">
        <v>27</v>
      </c>
      <c r="M121" s="13">
        <f t="shared" si="24"/>
        <v>7.4144214688636625</v>
      </c>
      <c r="N121" s="13">
        <f t="shared" si="25"/>
        <v>17.512647954069113</v>
      </c>
      <c r="O121" s="13">
        <f t="shared" si="26"/>
        <v>47.420198570648402</v>
      </c>
      <c r="P121" s="13">
        <f t="shared" si="27"/>
        <v>46.046745398907774</v>
      </c>
      <c r="Q121" s="13">
        <f t="shared" si="28"/>
        <v>19.037211392458417</v>
      </c>
      <c r="R121" s="13">
        <f t="shared" si="29"/>
        <v>36.230447689447715</v>
      </c>
      <c r="S121" s="13">
        <f t="shared" si="30"/>
        <v>23.560507145952197</v>
      </c>
      <c r="T121" s="13">
        <f t="shared" si="31"/>
        <v>13.289614902718188</v>
      </c>
      <c r="U121" s="13">
        <f t="shared" si="32"/>
        <v>75.121810112934511</v>
      </c>
      <c r="V121" s="13">
        <f t="shared" si="21"/>
        <v>285.63360463599997</v>
      </c>
    </row>
    <row r="122" spans="1:22" ht="9.9499999999999993" customHeight="1">
      <c r="A122" s="2" t="s">
        <v>28</v>
      </c>
      <c r="B122" s="69"/>
      <c r="C122" s="70"/>
      <c r="D122" s="70"/>
      <c r="E122" s="13">
        <f>U68</f>
        <v>2583.3976237520005</v>
      </c>
      <c r="F122" s="71"/>
      <c r="G122" s="73"/>
      <c r="H122" s="14"/>
      <c r="I122" s="34"/>
      <c r="J122" s="75"/>
      <c r="L122" s="2" t="s">
        <v>28</v>
      </c>
      <c r="M122" s="13">
        <f t="shared" si="24"/>
        <v>67.059332281885389</v>
      </c>
      <c r="N122" s="13">
        <f t="shared" si="25"/>
        <v>158.39219327082415</v>
      </c>
      <c r="O122" s="13">
        <f t="shared" si="26"/>
        <v>428.88941047877347</v>
      </c>
      <c r="P122" s="13">
        <f t="shared" si="27"/>
        <v>416.46728786217511</v>
      </c>
      <c r="Q122" s="13">
        <f t="shared" si="28"/>
        <v>172.18102448700139</v>
      </c>
      <c r="R122" s="13">
        <f t="shared" si="29"/>
        <v>327.68431637330445</v>
      </c>
      <c r="S122" s="13">
        <f t="shared" si="30"/>
        <v>213.09172725950899</v>
      </c>
      <c r="T122" s="13">
        <f t="shared" si="31"/>
        <v>120.19720019993139</v>
      </c>
      <c r="U122" s="13">
        <f t="shared" si="32"/>
        <v>679.43513153859624</v>
      </c>
      <c r="V122" s="13">
        <f>SUM(M122:U122)</f>
        <v>2583.3976237520005</v>
      </c>
    </row>
    <row r="123" spans="1:22" ht="9.9499999999999993" customHeight="1">
      <c r="A123" s="2" t="s">
        <v>33</v>
      </c>
      <c r="B123" s="69"/>
      <c r="C123" s="70"/>
      <c r="D123" s="70"/>
      <c r="E123" s="13">
        <f t="shared" ref="E123:E134" si="33">U73</f>
        <v>4096.1033016160973</v>
      </c>
      <c r="F123" s="71"/>
      <c r="G123" s="73"/>
      <c r="H123" s="14"/>
      <c r="I123" s="34"/>
      <c r="J123" s="75"/>
      <c r="L123" s="2" t="s">
        <v>33</v>
      </c>
      <c r="M123" s="13">
        <f t="shared" si="24"/>
        <v>106.3258515988983</v>
      </c>
      <c r="N123" s="13">
        <f t="shared" si="25"/>
        <v>251.13857032374511</v>
      </c>
      <c r="O123" s="13">
        <f t="shared" si="26"/>
        <v>680.02513981522952</v>
      </c>
      <c r="P123" s="13">
        <f t="shared" si="27"/>
        <v>660.32925676760578</v>
      </c>
      <c r="Q123" s="13">
        <f t="shared" si="28"/>
        <v>273.00143670974933</v>
      </c>
      <c r="R123" s="13">
        <f t="shared" si="29"/>
        <v>519.55951257519496</v>
      </c>
      <c r="S123" s="13">
        <f t="shared" si="30"/>
        <v>337.86735713841574</v>
      </c>
      <c r="T123" s="13">
        <f t="shared" si="31"/>
        <v>190.57854046830747</v>
      </c>
      <c r="U123" s="13">
        <f t="shared" si="32"/>
        <v>1077.2776362189516</v>
      </c>
      <c r="V123" s="13">
        <f t="shared" si="21"/>
        <v>4096.1033016160982</v>
      </c>
    </row>
    <row r="124" spans="1:22" ht="9.9499999999999993" customHeight="1">
      <c r="A124" s="2" t="s">
        <v>34</v>
      </c>
      <c r="B124" s="69"/>
      <c r="C124" s="70"/>
      <c r="D124" s="70"/>
      <c r="E124" s="13">
        <f t="shared" si="33"/>
        <v>263539.99452754197</v>
      </c>
      <c r="F124" s="71"/>
      <c r="G124" s="73"/>
      <c r="H124" s="14"/>
      <c r="I124" s="34"/>
      <c r="J124" s="75"/>
      <c r="L124" s="2" t="s">
        <v>34</v>
      </c>
      <c r="M124" s="13">
        <f t="shared" si="24"/>
        <v>6840.9198414147186</v>
      </c>
      <c r="N124" s="13">
        <f t="shared" si="25"/>
        <v>16158.053783131276</v>
      </c>
      <c r="O124" s="13">
        <f t="shared" si="26"/>
        <v>43752.27098271389</v>
      </c>
      <c r="P124" s="13">
        <f t="shared" si="27"/>
        <v>42485.053696338829</v>
      </c>
      <c r="Q124" s="13">
        <f t="shared" si="28"/>
        <v>17564.693035967179</v>
      </c>
      <c r="R124" s="13">
        <f t="shared" si="29"/>
        <v>33428.041486838541</v>
      </c>
      <c r="S124" s="13">
        <f t="shared" si="30"/>
        <v>21738.114225820977</v>
      </c>
      <c r="T124" s="13">
        <f t="shared" si="31"/>
        <v>12261.670132261712</v>
      </c>
      <c r="U124" s="13">
        <f t="shared" si="32"/>
        <v>69311.177343054849</v>
      </c>
      <c r="V124" s="13">
        <f t="shared" si="21"/>
        <v>263539.99452754197</v>
      </c>
    </row>
    <row r="125" spans="1:22" ht="9.9499999999999993" customHeight="1">
      <c r="A125" s="2" t="s">
        <v>35</v>
      </c>
      <c r="B125" s="69"/>
      <c r="C125" s="70"/>
      <c r="D125" s="70"/>
      <c r="E125" s="13">
        <f t="shared" si="33"/>
        <v>213536.95114792758</v>
      </c>
      <c r="F125" s="71"/>
      <c r="G125" s="73"/>
      <c r="H125" s="14"/>
      <c r="I125" s="34"/>
      <c r="J125" s="75"/>
      <c r="L125" s="2" t="s">
        <v>35</v>
      </c>
      <c r="M125" s="13">
        <f t="shared" si="24"/>
        <v>5542.9505817584723</v>
      </c>
      <c r="N125" s="13">
        <f t="shared" si="25"/>
        <v>13092.288126967775</v>
      </c>
      <c r="O125" s="13">
        <f t="shared" si="26"/>
        <v>35450.886944866652</v>
      </c>
      <c r="P125" s="13">
        <f t="shared" si="27"/>
        <v>34424.106488793594</v>
      </c>
      <c r="Q125" s="13">
        <f t="shared" si="28"/>
        <v>14232.037173233261</v>
      </c>
      <c r="R125" s="13">
        <f t="shared" si="29"/>
        <v>27085.536200084989</v>
      </c>
      <c r="S125" s="13">
        <f t="shared" si="30"/>
        <v>17613.60981967422</v>
      </c>
      <c r="T125" s="13">
        <f t="shared" si="31"/>
        <v>9935.1890050644179</v>
      </c>
      <c r="U125" s="13">
        <f t="shared" si="32"/>
        <v>56160.346807484217</v>
      </c>
      <c r="V125" s="13">
        <f t="shared" si="21"/>
        <v>213536.95114792761</v>
      </c>
    </row>
    <row r="126" spans="1:22" ht="9.9499999999999993" customHeight="1">
      <c r="A126" s="2" t="s">
        <v>36</v>
      </c>
      <c r="B126" s="69"/>
      <c r="C126" s="70"/>
      <c r="D126" s="70"/>
      <c r="E126" s="13">
        <f t="shared" si="33"/>
        <v>1043.9699588422998</v>
      </c>
      <c r="F126" s="71"/>
      <c r="G126" s="73"/>
      <c r="H126" s="14"/>
      <c r="I126" s="34"/>
      <c r="J126" s="75"/>
      <c r="L126" s="2" t="s">
        <v>36</v>
      </c>
      <c r="M126" s="13">
        <f t="shared" si="24"/>
        <v>27.099168830478327</v>
      </c>
      <c r="N126" s="13">
        <f t="shared" si="25"/>
        <v>64.007448938397602</v>
      </c>
      <c r="O126" s="13">
        <f t="shared" si="26"/>
        <v>173.31736163600573</v>
      </c>
      <c r="P126" s="13">
        <f t="shared" si="27"/>
        <v>168.29749062677655</v>
      </c>
      <c r="Q126" s="13">
        <f t="shared" si="28"/>
        <v>69.579616933322527</v>
      </c>
      <c r="R126" s="13">
        <f t="shared" si="29"/>
        <v>132.41963959874948</v>
      </c>
      <c r="S126" s="13">
        <f t="shared" si="30"/>
        <v>86.111932476601169</v>
      </c>
      <c r="T126" s="13">
        <f t="shared" si="31"/>
        <v>48.572571636664179</v>
      </c>
      <c r="U126" s="13">
        <f t="shared" si="32"/>
        <v>274.56472816530419</v>
      </c>
      <c r="V126" s="13">
        <f t="shared" si="21"/>
        <v>1043.9699588422998</v>
      </c>
    </row>
    <row r="127" spans="1:22" ht="9.9499999999999993" customHeight="1">
      <c r="A127" s="2" t="s">
        <v>144</v>
      </c>
      <c r="B127" s="69"/>
      <c r="C127" s="70"/>
      <c r="D127" s="70"/>
      <c r="E127" s="13">
        <f t="shared" si="33"/>
        <v>3515.1</v>
      </c>
      <c r="F127" s="71"/>
      <c r="G127" s="73"/>
      <c r="H127" s="14"/>
      <c r="I127" s="34"/>
      <c r="J127" s="75"/>
      <c r="L127" s="2" t="s">
        <v>106</v>
      </c>
      <c r="M127" s="13">
        <f t="shared" si="24"/>
        <v>91.24428107265453</v>
      </c>
      <c r="N127" s="13">
        <f t="shared" si="25"/>
        <v>215.51633919894087</v>
      </c>
      <c r="O127" s="13">
        <f t="shared" si="26"/>
        <v>583.5683802264972</v>
      </c>
      <c r="P127" s="13">
        <f t="shared" si="27"/>
        <v>566.66621897646553</v>
      </c>
      <c r="Q127" s="13">
        <f t="shared" si="28"/>
        <v>234.27811251728528</v>
      </c>
      <c r="R127" s="13">
        <f t="shared" si="29"/>
        <v>445.86366802138718</v>
      </c>
      <c r="S127" s="13">
        <f t="shared" si="30"/>
        <v>289.94326061275569</v>
      </c>
      <c r="T127" s="13">
        <f t="shared" si="31"/>
        <v>163.54632153340489</v>
      </c>
      <c r="U127" s="13">
        <f t="shared" si="32"/>
        <v>924.47341784060905</v>
      </c>
      <c r="V127" s="13">
        <f>SUM(M127:U127)</f>
        <v>3515.1000000000004</v>
      </c>
    </row>
    <row r="128" spans="1:22" ht="9.9499999999999993" customHeight="1">
      <c r="A128" s="2" t="s">
        <v>38</v>
      </c>
      <c r="B128" s="69"/>
      <c r="C128" s="70"/>
      <c r="D128" s="70"/>
      <c r="E128" s="13">
        <f t="shared" si="33"/>
        <v>42452.825431991805</v>
      </c>
      <c r="F128" s="71"/>
      <c r="G128" s="73"/>
      <c r="H128" s="14"/>
      <c r="I128" s="34"/>
      <c r="J128" s="75"/>
      <c r="L128" s="2" t="s">
        <v>38</v>
      </c>
      <c r="M128" s="13">
        <f t="shared" si="24"/>
        <v>1101.9821729239557</v>
      </c>
      <c r="N128" s="13">
        <f t="shared" si="25"/>
        <v>2602.8498551263315</v>
      </c>
      <c r="O128" s="13">
        <f t="shared" si="26"/>
        <v>7047.915158426702</v>
      </c>
      <c r="P128" s="13">
        <f t="shared" si="27"/>
        <v>6843.7831277672703</v>
      </c>
      <c r="Q128" s="13">
        <f t="shared" si="28"/>
        <v>2829.4409300540087</v>
      </c>
      <c r="R128" s="13">
        <f t="shared" si="29"/>
        <v>5384.8176339163874</v>
      </c>
      <c r="S128" s="13">
        <f t="shared" si="30"/>
        <v>3501.7241694335362</v>
      </c>
      <c r="T128" s="13">
        <f t="shared" si="31"/>
        <v>1975.1937179886886</v>
      </c>
      <c r="U128" s="13">
        <f t="shared" si="32"/>
        <v>11165.118666354923</v>
      </c>
      <c r="V128" s="13">
        <f>SUM(M128:U128)</f>
        <v>42452.825431991805</v>
      </c>
    </row>
    <row r="129" spans="1:23" ht="9.9499999999999993" customHeight="1">
      <c r="A129" s="2" t="s">
        <v>39</v>
      </c>
      <c r="B129" s="69"/>
      <c r="C129" s="70"/>
      <c r="D129" s="70"/>
      <c r="E129" s="13">
        <f t="shared" si="33"/>
        <v>12731.692695629094</v>
      </c>
      <c r="F129" s="71"/>
      <c r="G129" s="73"/>
      <c r="H129" s="14"/>
      <c r="I129" s="34"/>
      <c r="J129" s="75"/>
      <c r="L129" s="2" t="s">
        <v>39</v>
      </c>
      <c r="M129" s="13">
        <f t="shared" si="24"/>
        <v>330.48679891059817</v>
      </c>
      <c r="N129" s="13">
        <f t="shared" si="25"/>
        <v>780.60021096636717</v>
      </c>
      <c r="O129" s="13">
        <f t="shared" si="26"/>
        <v>2113.6847554635133</v>
      </c>
      <c r="P129" s="13">
        <f t="shared" si="27"/>
        <v>2052.4651250326942</v>
      </c>
      <c r="Q129" s="13">
        <f t="shared" si="28"/>
        <v>848.55535657082089</v>
      </c>
      <c r="R129" s="13">
        <f t="shared" si="29"/>
        <v>1614.918268440241</v>
      </c>
      <c r="S129" s="13">
        <f t="shared" si="30"/>
        <v>1050.1745308214004</v>
      </c>
      <c r="T129" s="13">
        <f t="shared" si="31"/>
        <v>592.3647996540235</v>
      </c>
      <c r="U129" s="13">
        <f t="shared" si="32"/>
        <v>3348.4428497694362</v>
      </c>
      <c r="V129" s="13">
        <f>SUM(M129:U129)</f>
        <v>12731.692695629095</v>
      </c>
    </row>
    <row r="130" spans="1:23" ht="9.9499999999999993" customHeight="1">
      <c r="A130" s="2" t="s">
        <v>40</v>
      </c>
      <c r="B130" s="69"/>
      <c r="C130" s="70"/>
      <c r="D130" s="70"/>
      <c r="E130" s="13">
        <f t="shared" si="33"/>
        <v>105337.05846886501</v>
      </c>
      <c r="F130" s="71"/>
      <c r="G130" s="73"/>
      <c r="H130" s="14"/>
      <c r="I130" s="34"/>
      <c r="J130" s="75"/>
      <c r="L130" s="2" t="s">
        <v>40</v>
      </c>
      <c r="M130" s="13">
        <f t="shared" si="24"/>
        <v>2734.3188444993775</v>
      </c>
      <c r="N130" s="13">
        <f t="shared" si="25"/>
        <v>6458.3816173635387</v>
      </c>
      <c r="O130" s="13">
        <f t="shared" si="26"/>
        <v>17487.803074876785</v>
      </c>
      <c r="P130" s="13">
        <f t="shared" si="27"/>
        <v>16981.295735727181</v>
      </c>
      <c r="Q130" s="13">
        <f t="shared" si="28"/>
        <v>7020.6159813970062</v>
      </c>
      <c r="R130" s="13">
        <f t="shared" si="29"/>
        <v>13361.203740295148</v>
      </c>
      <c r="S130" s="13">
        <f t="shared" si="30"/>
        <v>8688.7343733661091</v>
      </c>
      <c r="T130" s="13">
        <f t="shared" si="31"/>
        <v>4900.9952586646377</v>
      </c>
      <c r="U130" s="13">
        <f t="shared" si="32"/>
        <v>27703.709842675227</v>
      </c>
      <c r="V130" s="13">
        <f t="shared" si="21"/>
        <v>105337.058468865</v>
      </c>
    </row>
    <row r="131" spans="1:23" ht="9.9499999999999993" customHeight="1">
      <c r="A131" s="2" t="s">
        <v>41</v>
      </c>
      <c r="B131" s="69"/>
      <c r="C131" s="70"/>
      <c r="D131" s="70"/>
      <c r="E131" s="13">
        <f t="shared" si="33"/>
        <v>48925.055555438208</v>
      </c>
      <c r="F131" s="71"/>
      <c r="G131" s="73"/>
      <c r="H131" s="14"/>
      <c r="I131" s="34"/>
      <c r="J131" s="75"/>
      <c r="L131" s="2" t="s">
        <v>41</v>
      </c>
      <c r="M131" s="13">
        <f t="shared" si="24"/>
        <v>1269.9870617039749</v>
      </c>
      <c r="N131" s="13">
        <f t="shared" si="25"/>
        <v>2999.6725181112479</v>
      </c>
      <c r="O131" s="13">
        <f t="shared" si="26"/>
        <v>8122.4191126791438</v>
      </c>
      <c r="P131" s="13">
        <f t="shared" si="27"/>
        <v>7887.1657263843663</v>
      </c>
      <c r="Q131" s="13">
        <f t="shared" si="28"/>
        <v>3260.8089870363251</v>
      </c>
      <c r="R131" s="13">
        <f t="shared" si="29"/>
        <v>6205.7707399783294</v>
      </c>
      <c r="S131" s="13">
        <f t="shared" si="30"/>
        <v>4035.586507753399</v>
      </c>
      <c r="T131" s="13">
        <f t="shared" si="31"/>
        <v>2276.3258134645939</v>
      </c>
      <c r="U131" s="13">
        <f t="shared" si="32"/>
        <v>12867.319088326829</v>
      </c>
      <c r="V131" s="13">
        <f t="shared" si="21"/>
        <v>48925.055555438215</v>
      </c>
    </row>
    <row r="132" spans="1:23" ht="9.9499999999999993" customHeight="1">
      <c r="A132" s="2" t="s">
        <v>42</v>
      </c>
      <c r="B132" s="69"/>
      <c r="C132" s="70"/>
      <c r="D132" s="70"/>
      <c r="E132" s="13">
        <f t="shared" si="33"/>
        <v>134367.58701882476</v>
      </c>
      <c r="F132" s="71"/>
      <c r="G132" s="73"/>
      <c r="H132" s="14"/>
      <c r="I132" s="34"/>
      <c r="J132" s="75"/>
      <c r="L132" s="2" t="s">
        <v>42</v>
      </c>
      <c r="M132" s="13">
        <f t="shared" si="24"/>
        <v>3487.887649569006</v>
      </c>
      <c r="N132" s="13">
        <f t="shared" si="25"/>
        <v>8238.289226847668</v>
      </c>
      <c r="O132" s="13">
        <f t="shared" si="26"/>
        <v>22307.381045067985</v>
      </c>
      <c r="P132" s="13">
        <f t="shared" si="27"/>
        <v>21661.282037196277</v>
      </c>
      <c r="Q132" s="13">
        <f t="shared" si="28"/>
        <v>8955.4734346881596</v>
      </c>
      <c r="R132" s="13">
        <f t="shared" si="29"/>
        <v>17043.50522357718</v>
      </c>
      <c r="S132" s="13">
        <f t="shared" si="30"/>
        <v>11083.31947907776</v>
      </c>
      <c r="T132" s="13">
        <f t="shared" si="31"/>
        <v>6251.692580651611</v>
      </c>
      <c r="U132" s="13">
        <f t="shared" si="32"/>
        <v>35338.756342149121</v>
      </c>
      <c r="V132" s="13">
        <f t="shared" si="21"/>
        <v>134367.58701882476</v>
      </c>
    </row>
    <row r="133" spans="1:23" ht="9.9499999999999993" customHeight="1">
      <c r="A133" s="2" t="s">
        <v>43</v>
      </c>
      <c r="B133" s="69"/>
      <c r="C133" s="70"/>
      <c r="D133" s="70"/>
      <c r="E133" s="13">
        <f t="shared" si="33"/>
        <v>29692.716241463902</v>
      </c>
      <c r="F133" s="71"/>
      <c r="G133" s="73"/>
      <c r="H133" s="14"/>
      <c r="I133" s="34"/>
      <c r="J133" s="75"/>
      <c r="L133" s="2" t="s">
        <v>43</v>
      </c>
      <c r="M133" s="13">
        <f t="shared" si="24"/>
        <v>770.75774417419302</v>
      </c>
      <c r="N133" s="13">
        <f t="shared" si="25"/>
        <v>1820.5073839245638</v>
      </c>
      <c r="O133" s="13">
        <f t="shared" si="26"/>
        <v>4929.5127653711397</v>
      </c>
      <c r="P133" s="13">
        <f t="shared" si="27"/>
        <v>4786.7370042648681</v>
      </c>
      <c r="Q133" s="13">
        <f t="shared" si="28"/>
        <v>1978.9916407958535</v>
      </c>
      <c r="R133" s="13">
        <f t="shared" si="29"/>
        <v>3766.2949494857362</v>
      </c>
      <c r="S133" s="13">
        <f t="shared" si="30"/>
        <v>2449.2057021135593</v>
      </c>
      <c r="T133" s="13">
        <f t="shared" si="31"/>
        <v>1381.5067900277686</v>
      </c>
      <c r="U133" s="13">
        <f t="shared" si="32"/>
        <v>7809.20226130622</v>
      </c>
      <c r="V133" s="13">
        <f t="shared" si="21"/>
        <v>29692.716241463902</v>
      </c>
    </row>
    <row r="134" spans="1:23" ht="9.9499999999999993" customHeight="1">
      <c r="A134" s="2" t="s">
        <v>145</v>
      </c>
      <c r="B134" s="69"/>
      <c r="C134" s="70"/>
      <c r="D134" s="70"/>
      <c r="E134" s="13">
        <f t="shared" si="33"/>
        <v>2067.8071871214006</v>
      </c>
      <c r="F134" s="71"/>
      <c r="G134" s="73"/>
      <c r="H134" s="14"/>
      <c r="I134" s="34"/>
      <c r="J134" s="75"/>
      <c r="L134" s="2" t="s">
        <v>145</v>
      </c>
      <c r="M134" s="13">
        <f t="shared" si="24"/>
        <v>53.675736162772097</v>
      </c>
      <c r="N134" s="13">
        <f t="shared" si="25"/>
        <v>126.78052833138844</v>
      </c>
      <c r="O134" s="13">
        <f t="shared" si="26"/>
        <v>343.29233615235552</v>
      </c>
      <c r="P134" s="13">
        <f t="shared" si="27"/>
        <v>333.34940123992055</v>
      </c>
      <c r="Q134" s="13">
        <f t="shared" si="28"/>
        <v>137.81740628957317</v>
      </c>
      <c r="R134" s="13">
        <f t="shared" si="29"/>
        <v>262.28559563339155</v>
      </c>
      <c r="S134" s="13">
        <f t="shared" si="30"/>
        <v>170.56321531463388</v>
      </c>
      <c r="T134" s="13">
        <f t="shared" si="31"/>
        <v>96.208431934807578</v>
      </c>
      <c r="U134" s="13">
        <f t="shared" si="32"/>
        <v>543.83453606255785</v>
      </c>
      <c r="V134" s="13">
        <f t="shared" si="21"/>
        <v>2067.8071871214006</v>
      </c>
    </row>
    <row r="135" spans="1:23" ht="9.9499999999999993" customHeight="1">
      <c r="A135" s="2" t="s">
        <v>148</v>
      </c>
      <c r="B135" s="76" t="s">
        <v>146</v>
      </c>
      <c r="C135" s="70" t="s">
        <v>147</v>
      </c>
      <c r="D135" s="70"/>
      <c r="E135" s="13">
        <f>U65</f>
        <v>1.603818</v>
      </c>
      <c r="F135" s="71"/>
      <c r="G135" s="73"/>
      <c r="H135" s="14"/>
      <c r="I135" s="34"/>
      <c r="J135" s="67"/>
      <c r="L135" s="2" t="s">
        <v>148</v>
      </c>
      <c r="M135" s="13">
        <f t="shared" ref="M135:U135" si="34">$E135/100*B237</f>
        <v>5.3916035755209007E-2</v>
      </c>
      <c r="N135" s="13">
        <f t="shared" si="34"/>
        <v>0.10424224461631905</v>
      </c>
      <c r="O135" s="13">
        <f t="shared" si="34"/>
        <v>0.30605013456925712</v>
      </c>
      <c r="P135" s="13">
        <f t="shared" si="34"/>
        <v>0.26851422684354015</v>
      </c>
      <c r="Q135" s="13">
        <f t="shared" si="34"/>
        <v>0.1006178210366914</v>
      </c>
      <c r="R135" s="13">
        <f t="shared" si="34"/>
        <v>0.22831998460544467</v>
      </c>
      <c r="S135" s="13">
        <f t="shared" si="34"/>
        <v>0.13607587053046769</v>
      </c>
      <c r="T135" s="13">
        <f t="shared" si="34"/>
        <v>7.0734700149915772E-2</v>
      </c>
      <c r="U135" s="13">
        <f t="shared" si="34"/>
        <v>0.33534698189315504</v>
      </c>
      <c r="V135" s="13">
        <f t="shared" si="21"/>
        <v>1.603818</v>
      </c>
    </row>
    <row r="136" spans="1:23" ht="9.9499999999999993" customHeight="1">
      <c r="A136" s="2" t="s">
        <v>29</v>
      </c>
      <c r="B136" s="69">
        <v>0.4</v>
      </c>
      <c r="C136" s="70" t="s">
        <v>136</v>
      </c>
      <c r="D136" s="70"/>
      <c r="E136" s="13">
        <f>$U$69*B136</f>
        <v>37321.78559797824</v>
      </c>
      <c r="F136" s="71"/>
      <c r="G136" s="73"/>
      <c r="H136" s="14"/>
      <c r="I136" s="77"/>
      <c r="J136" s="78"/>
      <c r="L136" s="2" t="s">
        <v>29</v>
      </c>
      <c r="M136" s="13">
        <f t="shared" ref="M136:U136" si="35">$E136/100*B237</f>
        <v>1254.6577770974259</v>
      </c>
      <c r="N136" s="13">
        <f t="shared" si="35"/>
        <v>2425.7781767147276</v>
      </c>
      <c r="O136" s="13">
        <f t="shared" si="35"/>
        <v>7121.9661486691148</v>
      </c>
      <c r="P136" s="13">
        <f t="shared" si="35"/>
        <v>6248.4835587713187</v>
      </c>
      <c r="Q136" s="13">
        <f t="shared" si="35"/>
        <v>2341.4357140692655</v>
      </c>
      <c r="R136" s="13">
        <f t="shared" si="35"/>
        <v>5313.1399654936522</v>
      </c>
      <c r="S136" s="13">
        <f t="shared" si="35"/>
        <v>3166.5653241180485</v>
      </c>
      <c r="T136" s="13">
        <f t="shared" si="35"/>
        <v>1646.0379627441739</v>
      </c>
      <c r="U136" s="13">
        <f t="shared" si="35"/>
        <v>7803.7209703005101</v>
      </c>
      <c r="V136" s="13">
        <f t="shared" si="21"/>
        <v>37321.785597978233</v>
      </c>
    </row>
    <row r="137" spans="1:23" ht="9.9499999999999993" customHeight="1">
      <c r="B137" s="69">
        <v>0.6</v>
      </c>
      <c r="C137" s="70" t="s">
        <v>149</v>
      </c>
      <c r="D137" s="70"/>
      <c r="E137" s="13">
        <f>$U$69*B137</f>
        <v>55982.678396967363</v>
      </c>
      <c r="F137" s="71"/>
      <c r="G137" s="73"/>
      <c r="H137" s="14"/>
      <c r="I137" s="77"/>
      <c r="J137" s="78"/>
      <c r="M137" s="13">
        <f t="shared" ref="M137:U137" si="36">$E137/100*B247</f>
        <v>66.059560508421484</v>
      </c>
      <c r="N137" s="13">
        <f t="shared" si="36"/>
        <v>570.46349286509746</v>
      </c>
      <c r="O137" s="13">
        <f t="shared" si="36"/>
        <v>8101.2533908251471</v>
      </c>
      <c r="P137" s="13">
        <f t="shared" si="36"/>
        <v>4057.6245302121952</v>
      </c>
      <c r="Q137" s="13">
        <f t="shared" si="36"/>
        <v>2763.8648324582791</v>
      </c>
      <c r="R137" s="13">
        <f t="shared" si="36"/>
        <v>1388.3704242447907</v>
      </c>
      <c r="S137" s="13">
        <f t="shared" si="36"/>
        <v>602.93344633533854</v>
      </c>
      <c r="T137" s="13">
        <f t="shared" si="36"/>
        <v>446.18194682382995</v>
      </c>
      <c r="U137" s="13">
        <f t="shared" si="36"/>
        <v>37985.926772694263</v>
      </c>
      <c r="V137" s="13">
        <f t="shared" si="21"/>
        <v>55982.678396967356</v>
      </c>
    </row>
    <row r="138" spans="1:23" ht="9.9499999999999993" customHeight="1">
      <c r="A138" s="2" t="s">
        <v>94</v>
      </c>
      <c r="B138" s="69"/>
      <c r="C138" s="70"/>
      <c r="D138" s="70"/>
      <c r="E138" s="13">
        <f>U70</f>
        <v>0</v>
      </c>
      <c r="F138" s="71"/>
      <c r="G138" s="73"/>
      <c r="H138" s="14"/>
      <c r="I138" s="77"/>
      <c r="J138" s="78"/>
      <c r="L138" s="2" t="s">
        <v>94</v>
      </c>
      <c r="M138" s="13">
        <f t="shared" ref="M138:U138" si="37">$E$138*B237/100</f>
        <v>0</v>
      </c>
      <c r="N138" s="13">
        <f t="shared" si="37"/>
        <v>0</v>
      </c>
      <c r="O138" s="13">
        <f t="shared" si="37"/>
        <v>0</v>
      </c>
      <c r="P138" s="13">
        <f t="shared" si="37"/>
        <v>0</v>
      </c>
      <c r="Q138" s="13">
        <f t="shared" si="37"/>
        <v>0</v>
      </c>
      <c r="R138" s="13">
        <f t="shared" si="37"/>
        <v>0</v>
      </c>
      <c r="S138" s="13">
        <f t="shared" si="37"/>
        <v>0</v>
      </c>
      <c r="T138" s="13">
        <f t="shared" si="37"/>
        <v>0</v>
      </c>
      <c r="U138" s="13">
        <f t="shared" si="37"/>
        <v>0</v>
      </c>
      <c r="V138" s="13">
        <f t="shared" si="21"/>
        <v>0</v>
      </c>
    </row>
    <row r="139" spans="1:23" ht="9.9499999999999993" customHeight="1">
      <c r="A139" s="2" t="s">
        <v>31</v>
      </c>
      <c r="B139" s="76" t="s">
        <v>146</v>
      </c>
      <c r="C139" s="70" t="s">
        <v>150</v>
      </c>
      <c r="D139" s="70"/>
      <c r="E139" s="13">
        <f>U71</f>
        <v>1044119.8844928002</v>
      </c>
      <c r="F139" s="71"/>
      <c r="G139" s="73"/>
      <c r="H139" s="14"/>
      <c r="I139" s="77"/>
      <c r="J139" s="78"/>
      <c r="L139" s="2" t="s">
        <v>31</v>
      </c>
      <c r="M139" s="13">
        <f t="shared" ref="M139:U140" si="38">$E139/100*B239</f>
        <v>21685.482480510374</v>
      </c>
      <c r="N139" s="13">
        <f t="shared" si="38"/>
        <v>54129.788377132703</v>
      </c>
      <c r="O139" s="13">
        <f t="shared" si="38"/>
        <v>161307.54776181775</v>
      </c>
      <c r="P139" s="13">
        <f t="shared" si="38"/>
        <v>124927.85071468492</v>
      </c>
      <c r="Q139" s="13">
        <f t="shared" si="38"/>
        <v>88876.860477047187</v>
      </c>
      <c r="R139" s="13">
        <f t="shared" si="38"/>
        <v>112418.10958383195</v>
      </c>
      <c r="S139" s="13">
        <f t="shared" si="38"/>
        <v>115109.96778011842</v>
      </c>
      <c r="T139" s="13">
        <f t="shared" si="38"/>
        <v>61691.502797703324</v>
      </c>
      <c r="U139" s="13">
        <f t="shared" si="38"/>
        <v>303972.77451995353</v>
      </c>
      <c r="V139" s="13">
        <f t="shared" si="21"/>
        <v>1044119.8844928002</v>
      </c>
    </row>
    <row r="140" spans="1:23" ht="9.9499999999999993" customHeight="1">
      <c r="A140" s="2" t="s">
        <v>32</v>
      </c>
      <c r="B140" s="76" t="s">
        <v>146</v>
      </c>
      <c r="C140" s="70" t="s">
        <v>151</v>
      </c>
      <c r="D140" s="70"/>
      <c r="E140" s="13">
        <f>U72</f>
        <v>5642.6687039999988</v>
      </c>
      <c r="F140" s="71"/>
      <c r="G140" s="73"/>
      <c r="H140" s="14"/>
      <c r="I140" s="14"/>
      <c r="J140" s="78"/>
      <c r="L140" s="2" t="s">
        <v>32</v>
      </c>
      <c r="M140" s="13">
        <f t="shared" si="38"/>
        <v>134.22599999999997</v>
      </c>
      <c r="N140" s="13">
        <f t="shared" si="38"/>
        <v>514.66167359999997</v>
      </c>
      <c r="O140" s="13">
        <f t="shared" si="38"/>
        <v>917.3133024</v>
      </c>
      <c r="P140" s="13">
        <f t="shared" si="38"/>
        <v>1137.7497696</v>
      </c>
      <c r="Q140" s="13">
        <f t="shared" si="38"/>
        <v>460.10603519999989</v>
      </c>
      <c r="R140" s="13">
        <f t="shared" si="38"/>
        <v>755.60077439999986</v>
      </c>
      <c r="S140" s="13">
        <f t="shared" si="38"/>
        <v>607.73256959999992</v>
      </c>
      <c r="T140" s="13">
        <f t="shared" si="38"/>
        <v>143.53428479999997</v>
      </c>
      <c r="U140" s="13">
        <f t="shared" si="38"/>
        <v>971.74429439999972</v>
      </c>
      <c r="V140" s="13">
        <f t="shared" si="21"/>
        <v>5642.6687039999997</v>
      </c>
    </row>
    <row r="141" spans="1:23" ht="9.9499999999999993" customHeight="1">
      <c r="A141" s="2" t="s">
        <v>117</v>
      </c>
      <c r="B141" s="76" t="s">
        <v>146</v>
      </c>
      <c r="C141" s="70" t="s">
        <v>152</v>
      </c>
      <c r="D141" s="70"/>
      <c r="E141" s="13">
        <f>U85</f>
        <v>3745.4325788000001</v>
      </c>
      <c r="F141" s="71"/>
      <c r="G141" s="79"/>
      <c r="J141" s="78"/>
      <c r="L141" s="2" t="s">
        <v>117</v>
      </c>
      <c r="M141" s="13">
        <f t="shared" ref="M141:U142" si="39">$E141/100*B242</f>
        <v>0</v>
      </c>
      <c r="N141" s="13">
        <f t="shared" si="39"/>
        <v>318.99999999999994</v>
      </c>
      <c r="O141" s="13">
        <f t="shared" si="39"/>
        <v>318.99999999999994</v>
      </c>
      <c r="P141" s="13">
        <f t="shared" si="39"/>
        <v>318.99999999999994</v>
      </c>
      <c r="Q141" s="13">
        <f t="shared" si="39"/>
        <v>637.99999999999989</v>
      </c>
      <c r="R141" s="13">
        <f t="shared" si="39"/>
        <v>318.99999999999994</v>
      </c>
      <c r="S141" s="13">
        <f t="shared" si="39"/>
        <v>957</v>
      </c>
      <c r="T141" s="13">
        <f t="shared" si="39"/>
        <v>555.43257879999999</v>
      </c>
      <c r="U141" s="13">
        <f t="shared" si="39"/>
        <v>318.99999999999994</v>
      </c>
      <c r="V141" s="13">
        <f t="shared" si="21"/>
        <v>3745.4325787999996</v>
      </c>
    </row>
    <row r="142" spans="1:23" ht="9.9499999999999993" customHeight="1">
      <c r="A142" s="2" t="s">
        <v>120</v>
      </c>
      <c r="B142" s="76" t="s">
        <v>146</v>
      </c>
      <c r="C142" s="70" t="s">
        <v>153</v>
      </c>
      <c r="D142" s="70"/>
      <c r="E142" s="13">
        <f>U86</f>
        <v>9378.0378295999999</v>
      </c>
      <c r="F142" s="71"/>
      <c r="G142" s="79"/>
      <c r="J142" s="78"/>
      <c r="L142" s="2" t="s">
        <v>120</v>
      </c>
      <c r="M142" s="13">
        <f t="shared" si="39"/>
        <v>0</v>
      </c>
      <c r="N142" s="13">
        <f t="shared" si="39"/>
        <v>652.1959475000001</v>
      </c>
      <c r="O142" s="13">
        <f t="shared" si="39"/>
        <v>567.12178689999985</v>
      </c>
      <c r="P142" s="13">
        <f t="shared" si="39"/>
        <v>394.09737870000004</v>
      </c>
      <c r="Q142" s="13">
        <f t="shared" si="39"/>
        <v>569.19472489999998</v>
      </c>
      <c r="R142" s="13">
        <f t="shared" si="39"/>
        <v>71.201692499999993</v>
      </c>
      <c r="S142" s="13">
        <f t="shared" si="39"/>
        <v>1216.3058923999999</v>
      </c>
      <c r="T142" s="13">
        <f t="shared" si="39"/>
        <v>2630.9755107000005</v>
      </c>
      <c r="U142" s="13">
        <f t="shared" si="39"/>
        <v>3276.9448960000004</v>
      </c>
      <c r="V142" s="13">
        <f t="shared" si="21"/>
        <v>9378.0378296000017</v>
      </c>
    </row>
    <row r="143" spans="1:23" ht="9.9499999999999993" customHeight="1">
      <c r="E143" s="13"/>
      <c r="F143" s="67"/>
      <c r="J143" s="78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3" ht="9.9499999999999993" customHeight="1">
      <c r="A144" s="2" t="s">
        <v>154</v>
      </c>
      <c r="E144" s="13">
        <f>SUM(E109:E142)</f>
        <v>9687855.3236665744</v>
      </c>
      <c r="F144" s="71"/>
      <c r="J144" s="78"/>
      <c r="L144" s="2" t="s">
        <v>155</v>
      </c>
      <c r="M144" s="63">
        <f t="shared" ref="M144:U144" si="40">SUM(M109:M142)</f>
        <v>250285.29395216898</v>
      </c>
      <c r="N144" s="63">
        <f t="shared" si="40"/>
        <v>597782.36442173168</v>
      </c>
      <c r="O144" s="63">
        <f t="shared" si="40"/>
        <v>1603241.8625263679</v>
      </c>
      <c r="P144" s="63">
        <f t="shared" si="40"/>
        <v>1505282.3447284382</v>
      </c>
      <c r="Q144" s="63">
        <f t="shared" si="40"/>
        <v>671797.66617960692</v>
      </c>
      <c r="R144" s="63">
        <f t="shared" si="40"/>
        <v>1221288.2869976847</v>
      </c>
      <c r="S144" s="63">
        <f t="shared" si="40"/>
        <v>851923.31514714099</v>
      </c>
      <c r="T144" s="63">
        <f t="shared" si="40"/>
        <v>460030.63437736413</v>
      </c>
      <c r="U144" s="63">
        <f t="shared" si="40"/>
        <v>2526223.5553360716</v>
      </c>
      <c r="V144" s="63">
        <f>SUM(M144:U144)</f>
        <v>9687855.3236665744</v>
      </c>
      <c r="W144" s="80"/>
    </row>
    <row r="145" spans="1:23" ht="9.9499999999999993" customHeight="1">
      <c r="A145" s="2" t="s">
        <v>141</v>
      </c>
      <c r="E145" s="13">
        <f>U60</f>
        <v>-127158.145</v>
      </c>
      <c r="F145" s="67"/>
      <c r="J145" s="78"/>
      <c r="L145" s="80"/>
      <c r="M145" s="80"/>
      <c r="N145" s="80"/>
      <c r="O145" s="80"/>
      <c r="P145" s="80"/>
      <c r="Q145" s="80"/>
      <c r="R145" s="80"/>
      <c r="S145" s="80"/>
      <c r="T145" s="80"/>
      <c r="U145" s="13"/>
      <c r="V145" s="13"/>
    </row>
    <row r="146" spans="1:23" ht="9.9499999999999993" customHeight="1">
      <c r="A146" s="2" t="s">
        <v>156</v>
      </c>
      <c r="E146" s="13">
        <f>E144+E145</f>
        <v>9560697.1786665749</v>
      </c>
      <c r="F146" s="71"/>
      <c r="J146" s="78"/>
      <c r="L146" s="2" t="s">
        <v>157</v>
      </c>
      <c r="M146" s="13">
        <f t="shared" ref="M146:U146" si="41">M144-M116-M136-M137-M141-M142</f>
        <v>248293.27761456315</v>
      </c>
      <c r="N146" s="13">
        <f t="shared" si="41"/>
        <v>590810.49780465185</v>
      </c>
      <c r="O146" s="13">
        <f t="shared" si="41"/>
        <v>1580948.3331999735</v>
      </c>
      <c r="P146" s="13">
        <f t="shared" si="41"/>
        <v>1487249.5392607544</v>
      </c>
      <c r="Q146" s="13">
        <f t="shared" si="41"/>
        <v>661329.57090817939</v>
      </c>
      <c r="R146" s="13">
        <f t="shared" si="41"/>
        <v>1208858.3869154463</v>
      </c>
      <c r="S146" s="13">
        <f t="shared" si="41"/>
        <v>842970.49448428769</v>
      </c>
      <c r="T146" s="13">
        <f t="shared" si="41"/>
        <v>451783.58837829606</v>
      </c>
      <c r="U146" s="13">
        <f t="shared" si="41"/>
        <v>2476837.9626970771</v>
      </c>
      <c r="V146" s="13">
        <f>SUM(M146:U146)</f>
        <v>9549081.6512632295</v>
      </c>
      <c r="W146" s="81"/>
    </row>
    <row r="147" spans="1:23" ht="9.9499999999999993" customHeight="1">
      <c r="F147" s="78"/>
      <c r="I147" s="78"/>
      <c r="L147" s="81">
        <v>7.5999999999999998E-2</v>
      </c>
      <c r="M147" s="13">
        <f>M$146*$L147</f>
        <v>18870.289098706799</v>
      </c>
      <c r="N147" s="13">
        <f t="shared" ref="N147:U148" si="42">N$146*$L147</f>
        <v>44901.597833153537</v>
      </c>
      <c r="O147" s="13">
        <f t="shared" si="42"/>
        <v>120152.07332319798</v>
      </c>
      <c r="P147" s="13">
        <f t="shared" si="42"/>
        <v>113030.96498381734</v>
      </c>
      <c r="Q147" s="13">
        <f t="shared" si="42"/>
        <v>50261.047389021631</v>
      </c>
      <c r="R147" s="13">
        <f t="shared" si="42"/>
        <v>91873.23740557392</v>
      </c>
      <c r="S147" s="13">
        <f t="shared" si="42"/>
        <v>64065.757580805861</v>
      </c>
      <c r="T147" s="13">
        <f t="shared" si="42"/>
        <v>34335.552716750499</v>
      </c>
      <c r="U147" s="13">
        <f t="shared" si="42"/>
        <v>188239.68516497785</v>
      </c>
      <c r="V147" s="13">
        <f>SUM(M147:U147)</f>
        <v>725730.20549600548</v>
      </c>
      <c r="W147" s="81"/>
    </row>
    <row r="148" spans="1:23" ht="9.9499999999999993" customHeight="1">
      <c r="F148" s="78"/>
      <c r="I148" s="78"/>
      <c r="L148" s="81">
        <v>0.127</v>
      </c>
      <c r="M148" s="13">
        <f>M$146*$L148</f>
        <v>31533.246257049519</v>
      </c>
      <c r="N148" s="13">
        <f t="shared" si="42"/>
        <v>75032.933221190789</v>
      </c>
      <c r="O148" s="13">
        <f t="shared" si="42"/>
        <v>200780.43831639664</v>
      </c>
      <c r="P148" s="13">
        <f t="shared" si="42"/>
        <v>188880.6914861158</v>
      </c>
      <c r="Q148" s="13">
        <f t="shared" si="42"/>
        <v>83988.855505338783</v>
      </c>
      <c r="R148" s="13">
        <f t="shared" si="42"/>
        <v>153525.01513826169</v>
      </c>
      <c r="S148" s="13">
        <f t="shared" si="42"/>
        <v>107057.25279950454</v>
      </c>
      <c r="T148" s="13">
        <f t="shared" si="42"/>
        <v>57376.515724043602</v>
      </c>
      <c r="U148" s="13">
        <f t="shared" si="42"/>
        <v>314558.42126252881</v>
      </c>
      <c r="V148" s="13">
        <f>SUM(M148:U148)</f>
        <v>1212733.3697104303</v>
      </c>
      <c r="W148" s="81"/>
    </row>
    <row r="149" spans="1:23" ht="9.9499999999999993" customHeight="1">
      <c r="F149" s="78"/>
      <c r="I149" s="78"/>
      <c r="L149" s="81" t="s">
        <v>158</v>
      </c>
      <c r="M149" s="13">
        <v>-70.371595013080309</v>
      </c>
      <c r="N149" s="13">
        <v>-166.9560906264316</v>
      </c>
      <c r="O149" s="13">
        <v>-447.55839786048131</v>
      </c>
      <c r="P149" s="13">
        <v>-423.37258515172891</v>
      </c>
      <c r="Q149" s="13">
        <v>-185.39220888508507</v>
      </c>
      <c r="R149" s="13">
        <v>-342.51262677252703</v>
      </c>
      <c r="S149" s="13">
        <v>-237.61371286557744</v>
      </c>
      <c r="T149" s="13">
        <v>-126.22278282508829</v>
      </c>
      <c r="U149" s="63">
        <v>0</v>
      </c>
      <c r="V149" s="13">
        <v>-2000</v>
      </c>
      <c r="W149" s="68"/>
    </row>
    <row r="150" spans="1:23" ht="9.9499999999999993" customHeight="1">
      <c r="F150" s="78"/>
      <c r="J150" s="78"/>
      <c r="L150" s="68" t="s">
        <v>141</v>
      </c>
      <c r="M150" s="13">
        <f>-B232</f>
        <v>-6376</v>
      </c>
      <c r="N150" s="13">
        <f t="shared" ref="N150:U150" si="43">-C232</f>
        <v>-12324.5</v>
      </c>
      <c r="O150" s="13">
        <f t="shared" si="43"/>
        <v>-35492</v>
      </c>
      <c r="P150" s="13">
        <f t="shared" si="43"/>
        <v>-19788.580000000002</v>
      </c>
      <c r="Q150" s="13">
        <f t="shared" si="43"/>
        <v>-9267.5</v>
      </c>
      <c r="R150" s="13">
        <f t="shared" si="43"/>
        <v>-27473.764999999999</v>
      </c>
      <c r="S150" s="13">
        <f t="shared" si="43"/>
        <v>-10549</v>
      </c>
      <c r="T150" s="13">
        <f t="shared" si="43"/>
        <v>-5886.8</v>
      </c>
      <c r="U150" s="13">
        <f t="shared" si="43"/>
        <v>0</v>
      </c>
      <c r="V150" s="13">
        <f>SUM(M150:U150)</f>
        <v>-127158.145</v>
      </c>
    </row>
    <row r="151" spans="1:23" ht="9.9499999999999993" customHeight="1">
      <c r="F151" s="78"/>
      <c r="J151" s="7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68"/>
    </row>
    <row r="152" spans="1:23" ht="9.9499999999999993" customHeight="1">
      <c r="F152" s="78"/>
      <c r="J152" s="78"/>
      <c r="K152" s="63"/>
      <c r="L152" s="2" t="s">
        <v>159</v>
      </c>
      <c r="M152" s="82">
        <f t="shared" ref="M152:U152" si="44">M144+M149+M150</f>
        <v>243838.92235715591</v>
      </c>
      <c r="N152" s="82">
        <f t="shared" si="44"/>
        <v>585290.90833110525</v>
      </c>
      <c r="O152" s="82">
        <f t="shared" si="44"/>
        <v>1567302.3041285074</v>
      </c>
      <c r="P152" s="82">
        <f t="shared" si="44"/>
        <v>1485070.3921432863</v>
      </c>
      <c r="Q152" s="82">
        <f t="shared" si="44"/>
        <v>662344.77397072187</v>
      </c>
      <c r="R152" s="82">
        <f t="shared" si="44"/>
        <v>1193472.0093709123</v>
      </c>
      <c r="S152" s="82">
        <f t="shared" si="44"/>
        <v>841136.70143427537</v>
      </c>
      <c r="T152" s="82">
        <f t="shared" si="44"/>
        <v>454017.61159453908</v>
      </c>
      <c r="U152" s="82">
        <f t="shared" si="44"/>
        <v>2526223.5553360716</v>
      </c>
      <c r="V152" s="63">
        <f>SUM(M152:U152)</f>
        <v>9558697.1786665749</v>
      </c>
    </row>
    <row r="153" spans="1:23" ht="9.9499999999999993" customHeight="1">
      <c r="F153" s="78"/>
      <c r="J153" s="78"/>
      <c r="K153" s="6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3" ht="9.9499999999999993" customHeight="1">
      <c r="F154" s="78"/>
      <c r="J154" s="78"/>
      <c r="L154" s="63"/>
      <c r="M154" s="63"/>
      <c r="N154" s="63"/>
      <c r="O154" s="63"/>
      <c r="P154" s="63"/>
      <c r="Q154" s="63"/>
      <c r="R154" s="63"/>
      <c r="S154" s="63"/>
      <c r="T154" s="63"/>
    </row>
    <row r="155" spans="1:23" ht="9.9499999999999993" customHeight="1">
      <c r="E155" s="78"/>
      <c r="J155" s="78"/>
      <c r="L155" s="63"/>
      <c r="M155" s="63"/>
      <c r="N155" s="63"/>
      <c r="O155" s="63"/>
      <c r="P155" s="63"/>
      <c r="Q155" s="63"/>
      <c r="R155" s="63"/>
      <c r="S155" s="63"/>
      <c r="T155" s="63"/>
    </row>
    <row r="156" spans="1:23" ht="9.9499999999999993" customHeight="1">
      <c r="F156" s="78"/>
      <c r="J156" s="78"/>
      <c r="L156" s="1" t="s">
        <v>160</v>
      </c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3" ht="9.9499999999999993" customHeight="1">
      <c r="F157" s="78"/>
      <c r="G157" s="66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3" ht="9.9499999999999993" customHeight="1">
      <c r="A158" s="1" t="s">
        <v>160</v>
      </c>
      <c r="F158" s="78"/>
      <c r="G158" s="15"/>
      <c r="H158" s="66"/>
      <c r="I158" s="66"/>
      <c r="J158" s="67"/>
      <c r="M158" s="19" t="s">
        <v>125</v>
      </c>
      <c r="N158" s="19" t="s">
        <v>126</v>
      </c>
      <c r="O158" s="19" t="s">
        <v>127</v>
      </c>
      <c r="P158" s="19" t="s">
        <v>128</v>
      </c>
      <c r="Q158" s="19" t="s">
        <v>129</v>
      </c>
      <c r="R158" s="19" t="s">
        <v>130</v>
      </c>
      <c r="S158" s="19" t="s">
        <v>131</v>
      </c>
      <c r="T158" s="19" t="s">
        <v>132</v>
      </c>
      <c r="U158" s="19" t="s">
        <v>133</v>
      </c>
      <c r="V158" s="41" t="s">
        <v>47</v>
      </c>
    </row>
    <row r="159" spans="1:23" ht="9.9499999999999993" customHeight="1">
      <c r="D159" s="83" t="s">
        <v>161</v>
      </c>
      <c r="E159" s="84" t="s">
        <v>134</v>
      </c>
      <c r="F159" s="67"/>
      <c r="G159" s="15"/>
      <c r="I159" s="13"/>
      <c r="J159" s="72"/>
      <c r="L159" s="68" t="s">
        <v>162</v>
      </c>
    </row>
    <row r="160" spans="1:23" ht="9.9499999999999993" customHeight="1">
      <c r="A160" s="2" t="s">
        <v>135</v>
      </c>
      <c r="B160" s="69">
        <v>0.77017000000000002</v>
      </c>
      <c r="C160" s="70" t="s">
        <v>136</v>
      </c>
      <c r="D160" s="82">
        <v>-1780500</v>
      </c>
      <c r="E160" s="82">
        <f>(T88-T59-T60-T61-T65-T67-T69-T70-T71-T72-T85-T86)*B160+D160</f>
        <v>9588428.5032323468</v>
      </c>
      <c r="F160" s="71"/>
      <c r="G160" s="15"/>
      <c r="J160" s="72"/>
      <c r="L160" s="68" t="s">
        <v>136</v>
      </c>
      <c r="M160" s="13">
        <f t="shared" ref="M160:U160" si="45">$E160/100*B237</f>
        <v>322337.10683914291</v>
      </c>
      <c r="N160" s="13">
        <f t="shared" si="45"/>
        <v>623212.42779419629</v>
      </c>
      <c r="O160" s="13">
        <f t="shared" si="45"/>
        <v>1829721.2238059186</v>
      </c>
      <c r="P160" s="13">
        <f t="shared" si="45"/>
        <v>1605312.7388456776</v>
      </c>
      <c r="Q160" s="13">
        <f t="shared" si="45"/>
        <v>601543.80556979857</v>
      </c>
      <c r="R160" s="13">
        <f t="shared" si="45"/>
        <v>1365011.3967098615</v>
      </c>
      <c r="S160" s="13">
        <f t="shared" si="45"/>
        <v>813529.81173455529</v>
      </c>
      <c r="T160" s="13">
        <f t="shared" si="45"/>
        <v>422887.51908573526</v>
      </c>
      <c r="U160" s="13">
        <f t="shared" si="45"/>
        <v>2004872.4728474615</v>
      </c>
      <c r="V160" s="13">
        <f t="shared" ref="V160:V165" si="46">SUM(M160:U160)</f>
        <v>9588428.5032323468</v>
      </c>
    </row>
    <row r="161" spans="1:22" ht="9.9499999999999993" customHeight="1">
      <c r="A161" s="80" t="s">
        <v>163</v>
      </c>
      <c r="B161" s="69">
        <v>0.22983000000000001</v>
      </c>
      <c r="C161" s="70" t="s">
        <v>138</v>
      </c>
      <c r="D161" s="82">
        <v>1780500</v>
      </c>
      <c r="E161" s="82">
        <f>(T88-T59-T60-T61-T65-T67-T69-T70-T71-T72-T85-T86)*B161-E162+D161</f>
        <v>4936975.0632336363</v>
      </c>
      <c r="F161" s="71"/>
      <c r="G161" s="15"/>
      <c r="J161" s="72"/>
      <c r="L161" s="85" t="s">
        <v>138</v>
      </c>
      <c r="M161" s="13">
        <f t="shared" ref="M161:U161" si="47">$E161/100*B250</f>
        <v>160451.68955509318</v>
      </c>
      <c r="N161" s="13">
        <f t="shared" si="47"/>
        <v>339713.25410110649</v>
      </c>
      <c r="O161" s="13">
        <f t="shared" si="47"/>
        <v>883619.79681755626</v>
      </c>
      <c r="P161" s="13">
        <f t="shared" si="47"/>
        <v>781473.78275925224</v>
      </c>
      <c r="Q161" s="13">
        <f t="shared" si="47"/>
        <v>344403.38041117846</v>
      </c>
      <c r="R161" s="13">
        <f t="shared" si="47"/>
        <v>678537.85269083106</v>
      </c>
      <c r="S161" s="13">
        <f t="shared" si="47"/>
        <v>435095.61232278042</v>
      </c>
      <c r="T161" s="13">
        <f t="shared" si="47"/>
        <v>243047.28236299191</v>
      </c>
      <c r="U161" s="13">
        <f t="shared" si="47"/>
        <v>1070632.4122128463</v>
      </c>
      <c r="V161" s="13">
        <f t="shared" si="46"/>
        <v>4936975.0632336363</v>
      </c>
    </row>
    <row r="162" spans="1:22" ht="9.9499999999999993" customHeight="1">
      <c r="A162" s="2" t="s">
        <v>164</v>
      </c>
      <c r="B162" s="74">
        <v>9.4900000000000002E-3</v>
      </c>
      <c r="C162" s="2" t="s">
        <v>139</v>
      </c>
      <c r="E162" s="13">
        <f>D17*B162</f>
        <v>236179.59469628936</v>
      </c>
      <c r="F162" s="71"/>
      <c r="G162" s="15"/>
      <c r="J162" s="72"/>
      <c r="L162" s="68" t="s">
        <v>165</v>
      </c>
      <c r="M162" s="13">
        <f t="shared" ref="M162:U162" si="48">$E162/100*B245</f>
        <v>6074.5391755885612</v>
      </c>
      <c r="N162" s="13">
        <f t="shared" si="48"/>
        <v>16289.306646203075</v>
      </c>
      <c r="O162" s="13">
        <f t="shared" si="48"/>
        <v>34130.313229560772</v>
      </c>
      <c r="P162" s="13">
        <f t="shared" si="48"/>
        <v>32337.710105815935</v>
      </c>
      <c r="Q162" s="13">
        <f t="shared" si="48"/>
        <v>15183.98614302444</v>
      </c>
      <c r="R162" s="13">
        <f t="shared" si="48"/>
        <v>30429.378980669917</v>
      </c>
      <c r="S162" s="13">
        <f t="shared" si="48"/>
        <v>18851.855248657816</v>
      </c>
      <c r="T162" s="13">
        <f t="shared" si="48"/>
        <v>8778.795534861074</v>
      </c>
      <c r="U162" s="13">
        <f t="shared" si="48"/>
        <v>74103.709631907739</v>
      </c>
      <c r="V162" s="13">
        <f t="shared" si="46"/>
        <v>236179.59469628934</v>
      </c>
    </row>
    <row r="163" spans="1:22" ht="9.9499999999999993" customHeight="1">
      <c r="B163" s="74"/>
      <c r="C163" s="2" t="s">
        <v>72</v>
      </c>
      <c r="E163" s="13">
        <f>T59</f>
        <v>79005</v>
      </c>
      <c r="F163" s="71"/>
      <c r="G163" s="15"/>
      <c r="J163" s="72"/>
      <c r="L163" s="68" t="s">
        <v>72</v>
      </c>
      <c r="M163" s="13">
        <f>B231</f>
        <v>841</v>
      </c>
      <c r="N163" s="13">
        <f t="shared" ref="N163:U163" si="49">C231</f>
        <v>2231</v>
      </c>
      <c r="O163" s="13">
        <f t="shared" si="49"/>
        <v>26585</v>
      </c>
      <c r="P163" s="13">
        <f t="shared" si="49"/>
        <v>2045</v>
      </c>
      <c r="Q163" s="13">
        <f t="shared" si="49"/>
        <v>1832</v>
      </c>
      <c r="R163" s="13">
        <f t="shared" si="49"/>
        <v>3085</v>
      </c>
      <c r="S163" s="13">
        <f t="shared" si="49"/>
        <v>1825</v>
      </c>
      <c r="T163" s="13">
        <f t="shared" si="49"/>
        <v>1449</v>
      </c>
      <c r="U163" s="13">
        <f t="shared" si="49"/>
        <v>39112</v>
      </c>
      <c r="V163" s="13">
        <f t="shared" si="46"/>
        <v>79005</v>
      </c>
    </row>
    <row r="164" spans="1:22" ht="9.9499999999999993" customHeight="1">
      <c r="B164" s="74"/>
      <c r="C164" s="2" t="s">
        <v>75</v>
      </c>
      <c r="E164" s="13">
        <f>T60</f>
        <v>-244655.85499999998</v>
      </c>
      <c r="F164" s="71"/>
      <c r="G164" s="15"/>
      <c r="J164" s="72"/>
      <c r="L164" s="68" t="s">
        <v>166</v>
      </c>
      <c r="M164" s="13">
        <f>-B233</f>
        <v>-6376</v>
      </c>
      <c r="N164" s="13">
        <f t="shared" ref="N164:U164" si="50">-C233</f>
        <v>-12324.5</v>
      </c>
      <c r="O164" s="13">
        <f t="shared" si="50"/>
        <v>-37304</v>
      </c>
      <c r="P164" s="13">
        <f t="shared" si="50"/>
        <v>-37457.42</v>
      </c>
      <c r="Q164" s="13">
        <f t="shared" si="50"/>
        <v>-9267.5</v>
      </c>
      <c r="R164" s="13">
        <f t="shared" si="50"/>
        <v>-38818.235000000001</v>
      </c>
      <c r="S164" s="13">
        <f t="shared" si="50"/>
        <v>-19591</v>
      </c>
      <c r="T164" s="13">
        <f t="shared" si="50"/>
        <v>-8830.2000000000007</v>
      </c>
      <c r="U164" s="13">
        <f t="shared" si="50"/>
        <v>-74687</v>
      </c>
      <c r="V164" s="13">
        <f t="shared" si="46"/>
        <v>-244655.85500000001</v>
      </c>
    </row>
    <row r="165" spans="1:22" ht="9.9499999999999993" customHeight="1">
      <c r="B165" s="74"/>
      <c r="C165" s="2" t="s">
        <v>167</v>
      </c>
      <c r="E165" s="13">
        <f>Q61</f>
        <v>-17560.17009</v>
      </c>
      <c r="F165" s="71"/>
      <c r="G165" s="15"/>
      <c r="J165" s="72"/>
      <c r="L165" s="68" t="s">
        <v>167</v>
      </c>
      <c r="M165" s="13">
        <f t="shared" ref="M165:U165" si="51">$E$165*B237/100</f>
        <v>-590.32555965826043</v>
      </c>
      <c r="N165" s="13">
        <f t="shared" si="51"/>
        <v>-1141.3461789467067</v>
      </c>
      <c r="O165" s="13">
        <f t="shared" si="51"/>
        <v>-3350.9365895030137</v>
      </c>
      <c r="P165" s="13">
        <f t="shared" si="51"/>
        <v>-2939.9567126428365</v>
      </c>
      <c r="Q165" s="13">
        <f t="shared" si="51"/>
        <v>-1101.6624401830391</v>
      </c>
      <c r="R165" s="13">
        <f t="shared" si="51"/>
        <v>-2499.8707862224956</v>
      </c>
      <c r="S165" s="13">
        <f t="shared" si="51"/>
        <v>-1489.8918902642513</v>
      </c>
      <c r="T165" s="13">
        <f t="shared" si="51"/>
        <v>-774.47276804329999</v>
      </c>
      <c r="U165" s="13">
        <f t="shared" si="51"/>
        <v>-3671.7071645360966</v>
      </c>
      <c r="V165" s="13">
        <f t="shared" si="46"/>
        <v>-17560.17009</v>
      </c>
    </row>
    <row r="166" spans="1:22" ht="9.9499999999999993" customHeight="1">
      <c r="B166" s="69"/>
      <c r="D166" s="13"/>
      <c r="E166" s="13"/>
      <c r="F166" s="71"/>
      <c r="G166" s="15"/>
      <c r="J166" s="72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ht="9.9499999999999993" customHeight="1">
      <c r="B167" s="86"/>
      <c r="E167" s="13"/>
      <c r="F167" s="71"/>
      <c r="G167" s="15"/>
      <c r="J167" s="72"/>
      <c r="L167" s="2" t="s">
        <v>47</v>
      </c>
      <c r="M167" s="13">
        <f>SUM(M160:M166)</f>
        <v>482738.01001016638</v>
      </c>
      <c r="N167" s="13">
        <f t="shared" ref="N167:U167" si="52">SUM(N160:N166)</f>
        <v>967980.14236255921</v>
      </c>
      <c r="O167" s="13">
        <f t="shared" si="52"/>
        <v>2733401.3972635325</v>
      </c>
      <c r="P167" s="13">
        <f t="shared" si="52"/>
        <v>2380771.8549981033</v>
      </c>
      <c r="Q167" s="13">
        <f t="shared" si="52"/>
        <v>952594.00968381844</v>
      </c>
      <c r="R167" s="13">
        <f t="shared" si="52"/>
        <v>2035745.5225951399</v>
      </c>
      <c r="S167" s="13">
        <f t="shared" si="52"/>
        <v>1248221.387415729</v>
      </c>
      <c r="T167" s="13">
        <f t="shared" si="52"/>
        <v>666557.92421554495</v>
      </c>
      <c r="U167" s="13">
        <f t="shared" si="52"/>
        <v>3110361.8875276791</v>
      </c>
      <c r="V167" s="13">
        <f>SUM(M167:U167)</f>
        <v>14578372.136072271</v>
      </c>
    </row>
    <row r="168" spans="1:22" ht="9.9499999999999993" customHeight="1">
      <c r="A168" s="91"/>
      <c r="B168" s="87"/>
      <c r="E168" s="13"/>
      <c r="F168" s="71"/>
      <c r="G168" s="15"/>
      <c r="J168" s="72"/>
      <c r="L168" s="91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ht="9.9499999999999993" customHeight="1">
      <c r="A169" s="1" t="s">
        <v>142</v>
      </c>
      <c r="B169" s="69"/>
      <c r="E169" s="13"/>
      <c r="F169" s="71"/>
      <c r="G169" s="15"/>
      <c r="I169" s="13"/>
      <c r="J169" s="72"/>
      <c r="L169" s="1" t="s">
        <v>142</v>
      </c>
      <c r="M169" s="19" t="s">
        <v>125</v>
      </c>
      <c r="N169" s="19" t="s">
        <v>126</v>
      </c>
      <c r="O169" s="19" t="s">
        <v>127</v>
      </c>
      <c r="P169" s="19" t="s">
        <v>128</v>
      </c>
      <c r="Q169" s="19" t="s">
        <v>129</v>
      </c>
      <c r="R169" s="19" t="s">
        <v>130</v>
      </c>
      <c r="S169" s="19" t="s">
        <v>131</v>
      </c>
      <c r="T169" s="19" t="s">
        <v>132</v>
      </c>
      <c r="U169" s="19" t="s">
        <v>133</v>
      </c>
      <c r="V169" s="41" t="s">
        <v>47</v>
      </c>
    </row>
    <row r="170" spans="1:22" ht="9.9499999999999993" customHeight="1">
      <c r="B170" s="69"/>
      <c r="E170" s="13"/>
      <c r="F170" s="71"/>
      <c r="G170" s="15"/>
      <c r="I170" s="13"/>
      <c r="J170" s="72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9.9499999999999993" customHeight="1">
      <c r="A171" s="2" t="s">
        <v>9</v>
      </c>
      <c r="B171" s="69"/>
      <c r="E171" s="13">
        <f t="shared" ref="E171:E179" si="53">T52</f>
        <v>734055.66188198526</v>
      </c>
      <c r="F171" s="71"/>
      <c r="G171" s="15"/>
      <c r="I171" s="71"/>
      <c r="J171" s="72"/>
      <c r="L171" s="2" t="s">
        <v>9</v>
      </c>
      <c r="M171" s="13">
        <f t="shared" ref="M171:U176" si="54">$E171*$B$160*B$237/100+$E171*$B$161*B$250/100</f>
        <v>24488.473668115155</v>
      </c>
      <c r="N171" s="13">
        <f t="shared" si="54"/>
        <v>48354.306846571111</v>
      </c>
      <c r="O171" s="13">
        <f t="shared" si="54"/>
        <v>138078.37683266346</v>
      </c>
      <c r="P171" s="13">
        <f t="shared" si="54"/>
        <v>121356.3583515308</v>
      </c>
      <c r="Q171" s="13">
        <f t="shared" si="54"/>
        <v>47236.966069822578</v>
      </c>
      <c r="R171" s="13">
        <f t="shared" si="54"/>
        <v>103670.28068241946</v>
      </c>
      <c r="S171" s="13">
        <f t="shared" si="54"/>
        <v>62835.134597216318</v>
      </c>
      <c r="T171" s="13">
        <f t="shared" si="54"/>
        <v>33239.556839969111</v>
      </c>
      <c r="U171" s="13">
        <f t="shared" si="54"/>
        <v>154796.20799367724</v>
      </c>
      <c r="V171" s="13">
        <f t="shared" ref="V171:V205" si="55">SUM(M171:U171)</f>
        <v>734055.66188198514</v>
      </c>
    </row>
    <row r="172" spans="1:22" ht="9.9499999999999993" customHeight="1">
      <c r="A172" s="2" t="s">
        <v>11</v>
      </c>
      <c r="B172" s="69"/>
      <c r="E172" s="13">
        <f t="shared" si="53"/>
        <v>4783835.2544803293</v>
      </c>
      <c r="F172" s="71"/>
      <c r="G172" s="15"/>
      <c r="I172" s="71"/>
      <c r="J172" s="72"/>
      <c r="L172" s="2" t="s">
        <v>11</v>
      </c>
      <c r="M172" s="13">
        <f t="shared" si="54"/>
        <v>159591.19961229403</v>
      </c>
      <c r="N172" s="13">
        <f t="shared" si="54"/>
        <v>315124.65581360203</v>
      </c>
      <c r="O172" s="13">
        <f t="shared" si="54"/>
        <v>899855.74837744632</v>
      </c>
      <c r="P172" s="13">
        <f t="shared" si="54"/>
        <v>790878.47909105383</v>
      </c>
      <c r="Q172" s="13">
        <f t="shared" si="54"/>
        <v>307842.95433421555</v>
      </c>
      <c r="R172" s="13">
        <f t="shared" si="54"/>
        <v>675618.44329205947</v>
      </c>
      <c r="S172" s="13">
        <f t="shared" si="54"/>
        <v>409496.10188349272</v>
      </c>
      <c r="T172" s="13">
        <f t="shared" si="54"/>
        <v>216621.94314620184</v>
      </c>
      <c r="U172" s="13">
        <f t="shared" si="54"/>
        <v>1008805.7289299637</v>
      </c>
      <c r="V172" s="13">
        <f t="shared" si="55"/>
        <v>4783835.2544803293</v>
      </c>
    </row>
    <row r="173" spans="1:22" ht="9.9499999999999993" customHeight="1">
      <c r="A173" s="2" t="s">
        <v>13</v>
      </c>
      <c r="B173" s="69"/>
      <c r="E173" s="13">
        <f t="shared" si="53"/>
        <v>255469.09848934194</v>
      </c>
      <c r="F173" s="71"/>
      <c r="G173" s="15"/>
      <c r="I173" s="71"/>
      <c r="J173" s="72"/>
      <c r="L173" s="2" t="s">
        <v>13</v>
      </c>
      <c r="M173" s="13">
        <f t="shared" si="54"/>
        <v>8522.5802568350173</v>
      </c>
      <c r="N173" s="13">
        <f t="shared" si="54"/>
        <v>16828.466585898419</v>
      </c>
      <c r="O173" s="13">
        <f t="shared" si="54"/>
        <v>48054.609864154045</v>
      </c>
      <c r="P173" s="13">
        <f t="shared" si="54"/>
        <v>42234.943579795508</v>
      </c>
      <c r="Q173" s="13">
        <f t="shared" si="54"/>
        <v>16439.605010729178</v>
      </c>
      <c r="R173" s="13">
        <f t="shared" si="54"/>
        <v>36079.76141505831</v>
      </c>
      <c r="S173" s="13">
        <f t="shared" si="54"/>
        <v>21868.144369122892</v>
      </c>
      <c r="T173" s="13">
        <f t="shared" si="54"/>
        <v>11568.168547765199</v>
      </c>
      <c r="U173" s="13">
        <f t="shared" si="54"/>
        <v>53872.818859983374</v>
      </c>
      <c r="V173" s="13">
        <f t="shared" si="55"/>
        <v>255469.09848934194</v>
      </c>
    </row>
    <row r="174" spans="1:22" ht="9.9499999999999993" customHeight="1">
      <c r="A174" s="2" t="s">
        <v>14</v>
      </c>
      <c r="B174" s="69"/>
      <c r="E174" s="13">
        <f t="shared" si="53"/>
        <v>213240.26568406183</v>
      </c>
      <c r="F174" s="71"/>
      <c r="G174" s="15"/>
      <c r="I174" s="71"/>
      <c r="J174" s="72"/>
      <c r="L174" s="2" t="s">
        <v>14</v>
      </c>
      <c r="M174" s="13">
        <f t="shared" si="54"/>
        <v>7113.8047185658279</v>
      </c>
      <c r="N174" s="13">
        <f t="shared" si="54"/>
        <v>14046.734838194321</v>
      </c>
      <c r="O174" s="13">
        <f t="shared" si="54"/>
        <v>40111.222200142751</v>
      </c>
      <c r="P174" s="13">
        <f t="shared" si="54"/>
        <v>35253.541987516313</v>
      </c>
      <c r="Q174" s="13">
        <f t="shared" si="54"/>
        <v>13722.151763005402</v>
      </c>
      <c r="R174" s="13">
        <f t="shared" si="54"/>
        <v>30115.806394821455</v>
      </c>
      <c r="S174" s="13">
        <f t="shared" si="54"/>
        <v>18253.358010279007</v>
      </c>
      <c r="T174" s="13">
        <f t="shared" si="54"/>
        <v>9655.9597586961099</v>
      </c>
      <c r="U174" s="13">
        <f t="shared" si="54"/>
        <v>44967.686012840648</v>
      </c>
      <c r="V174" s="13">
        <f t="shared" si="55"/>
        <v>213240.26568406186</v>
      </c>
    </row>
    <row r="175" spans="1:22" ht="9.9499999999999993" customHeight="1">
      <c r="A175" s="2" t="s">
        <v>15</v>
      </c>
      <c r="B175" s="69"/>
      <c r="E175" s="13">
        <f t="shared" si="53"/>
        <v>89.942286138806423</v>
      </c>
      <c r="F175" s="71"/>
      <c r="G175" s="15"/>
      <c r="I175" s="71"/>
      <c r="J175" s="72"/>
      <c r="L175" s="2" t="s">
        <v>66</v>
      </c>
      <c r="M175" s="13">
        <f t="shared" si="54"/>
        <v>3.0005208325936814</v>
      </c>
      <c r="N175" s="13">
        <f t="shared" si="54"/>
        <v>5.9247508442175247</v>
      </c>
      <c r="O175" s="13">
        <f t="shared" si="54"/>
        <v>16.918451179608208</v>
      </c>
      <c r="P175" s="13">
        <f t="shared" si="54"/>
        <v>14.869537658265127</v>
      </c>
      <c r="Q175" s="13">
        <f t="shared" si="54"/>
        <v>5.7878454444291494</v>
      </c>
      <c r="R175" s="13">
        <f t="shared" si="54"/>
        <v>12.702500005684351</v>
      </c>
      <c r="S175" s="13">
        <f t="shared" si="54"/>
        <v>7.6990560103081771</v>
      </c>
      <c r="T175" s="13">
        <f t="shared" si="54"/>
        <v>4.0727725262178671</v>
      </c>
      <c r="U175" s="13">
        <f t="shared" si="54"/>
        <v>18.966851637482335</v>
      </c>
      <c r="V175" s="13">
        <f>SUM(M175:U175)</f>
        <v>89.942286138806423</v>
      </c>
    </row>
    <row r="176" spans="1:22" ht="9.9499999999999993" customHeight="1">
      <c r="A176" s="2" t="s">
        <v>17</v>
      </c>
      <c r="B176" s="69"/>
      <c r="E176" s="13">
        <f t="shared" si="53"/>
        <v>1480113.5226536819</v>
      </c>
      <c r="F176" s="71"/>
      <c r="G176" s="15"/>
      <c r="I176" s="71"/>
      <c r="J176" s="72"/>
      <c r="L176" s="2" t="s">
        <v>17</v>
      </c>
      <c r="M176" s="13">
        <f t="shared" si="54"/>
        <v>49377.34685187009</v>
      </c>
      <c r="N176" s="13">
        <f t="shared" si="54"/>
        <v>97499.232222612802</v>
      </c>
      <c r="O176" s="13">
        <f t="shared" si="54"/>
        <v>278414.40826452349</v>
      </c>
      <c r="P176" s="13">
        <f t="shared" si="54"/>
        <v>244696.9574426969</v>
      </c>
      <c r="Q176" s="13">
        <f t="shared" si="54"/>
        <v>95246.281555577749</v>
      </c>
      <c r="R176" s="13">
        <f t="shared" si="54"/>
        <v>209035.6253665422</v>
      </c>
      <c r="S176" s="13">
        <f t="shared" si="54"/>
        <v>126697.65692789697</v>
      </c>
      <c r="T176" s="13">
        <f t="shared" si="54"/>
        <v>67022.598040751327</v>
      </c>
      <c r="U176" s="13">
        <f t="shared" si="54"/>
        <v>312123.41598121048</v>
      </c>
      <c r="V176" s="13">
        <f t="shared" si="55"/>
        <v>1480113.5226536822</v>
      </c>
    </row>
    <row r="177" spans="1:22" ht="9.9499999999999993" customHeight="1">
      <c r="A177" s="2" t="s">
        <v>19</v>
      </c>
      <c r="B177" s="69"/>
      <c r="E177" s="13">
        <f t="shared" si="53"/>
        <v>4895461.4811177505</v>
      </c>
      <c r="F177" s="71"/>
      <c r="G177" s="15"/>
      <c r="J177" s="72"/>
      <c r="L177" s="2" t="s">
        <v>19</v>
      </c>
      <c r="M177" s="13">
        <f t="shared" ref="M177:U177" si="56">($E177*$B$160+$D$160)*B$237/100+($E177*$B$161+$D$161-$E$162)*B$250/100+M162</f>
        <v>159724.4520841284</v>
      </c>
      <c r="N177" s="13">
        <f t="shared" si="56"/>
        <v>329305.86056153622</v>
      </c>
      <c r="O177" s="13">
        <f t="shared" si="56"/>
        <v>891620.15259327425</v>
      </c>
      <c r="P177" s="13">
        <f t="shared" si="56"/>
        <v>788026.40041878598</v>
      </c>
      <c r="Q177" s="13">
        <f t="shared" si="56"/>
        <v>326239.73371979699</v>
      </c>
      <c r="R177" s="13">
        <f t="shared" si="56"/>
        <v>680591.64571742434</v>
      </c>
      <c r="S177" s="13">
        <f t="shared" si="56"/>
        <v>422937.66751592775</v>
      </c>
      <c r="T177" s="13">
        <f t="shared" si="56"/>
        <v>227955.2251005914</v>
      </c>
      <c r="U177" s="13">
        <f t="shared" si="56"/>
        <v>1069060.3434062856</v>
      </c>
      <c r="V177" s="13">
        <f t="shared" si="55"/>
        <v>4895461.4811177514</v>
      </c>
    </row>
    <row r="178" spans="1:22" ht="9.9499999999999993" customHeight="1">
      <c r="A178" s="2" t="s">
        <v>72</v>
      </c>
      <c r="B178" s="69"/>
      <c r="E178" s="13">
        <f t="shared" si="53"/>
        <v>79005</v>
      </c>
      <c r="F178" s="71"/>
      <c r="G178" s="15"/>
      <c r="I178" s="13"/>
      <c r="J178" s="72"/>
      <c r="L178" s="2" t="s">
        <v>72</v>
      </c>
      <c r="M178" s="13">
        <f>B231</f>
        <v>841</v>
      </c>
      <c r="N178" s="13">
        <f t="shared" ref="N178:U178" si="57">C231</f>
        <v>2231</v>
      </c>
      <c r="O178" s="13">
        <f t="shared" si="57"/>
        <v>26585</v>
      </c>
      <c r="P178" s="13">
        <f t="shared" si="57"/>
        <v>2045</v>
      </c>
      <c r="Q178" s="13">
        <f t="shared" si="57"/>
        <v>1832</v>
      </c>
      <c r="R178" s="13">
        <f t="shared" si="57"/>
        <v>3085</v>
      </c>
      <c r="S178" s="13">
        <f t="shared" si="57"/>
        <v>1825</v>
      </c>
      <c r="T178" s="13">
        <f t="shared" si="57"/>
        <v>1449</v>
      </c>
      <c r="U178" s="13">
        <f t="shared" si="57"/>
        <v>39112</v>
      </c>
      <c r="V178" s="13">
        <f t="shared" si="55"/>
        <v>79005</v>
      </c>
    </row>
    <row r="179" spans="1:22" ht="9.9499999999999993" customHeight="1">
      <c r="A179" s="2" t="s">
        <v>75</v>
      </c>
      <c r="B179" s="69"/>
      <c r="E179" s="13">
        <f t="shared" si="53"/>
        <v>-244655.85499999998</v>
      </c>
      <c r="F179" s="71"/>
      <c r="G179" s="15"/>
      <c r="I179" s="13"/>
      <c r="J179" s="72"/>
      <c r="L179" s="68" t="s">
        <v>168</v>
      </c>
      <c r="M179" s="13">
        <f>-B233-B232</f>
        <v>-12752</v>
      </c>
      <c r="N179" s="13">
        <f t="shared" ref="N179:U179" si="58">-C233-C232</f>
        <v>-24649</v>
      </c>
      <c r="O179" s="13">
        <f t="shared" si="58"/>
        <v>-72796</v>
      </c>
      <c r="P179" s="13">
        <f t="shared" si="58"/>
        <v>-57246</v>
      </c>
      <c r="Q179" s="13">
        <f t="shared" si="58"/>
        <v>-18535</v>
      </c>
      <c r="R179" s="13">
        <f t="shared" si="58"/>
        <v>-66292</v>
      </c>
      <c r="S179" s="13">
        <f t="shared" si="58"/>
        <v>-30140</v>
      </c>
      <c r="T179" s="13">
        <f t="shared" si="58"/>
        <v>-14717</v>
      </c>
      <c r="U179" s="13">
        <f t="shared" si="58"/>
        <v>-74687</v>
      </c>
      <c r="V179" s="13">
        <f t="shared" si="55"/>
        <v>-371814</v>
      </c>
    </row>
    <row r="180" spans="1:22" ht="9.9499999999999993" customHeight="1">
      <c r="A180" s="2" t="s">
        <v>167</v>
      </c>
      <c r="B180" s="69"/>
      <c r="E180" s="13">
        <f>Q61</f>
        <v>-17560.17009</v>
      </c>
      <c r="F180" s="71"/>
      <c r="G180" s="15"/>
      <c r="I180" s="13"/>
      <c r="J180" s="72"/>
      <c r="L180" s="68" t="s">
        <v>167</v>
      </c>
      <c r="M180" s="13">
        <f>M165</f>
        <v>-590.32555965826043</v>
      </c>
      <c r="N180" s="13">
        <f t="shared" ref="N180:U180" si="59">N165</f>
        <v>-1141.3461789467067</v>
      </c>
      <c r="O180" s="13">
        <f t="shared" si="59"/>
        <v>-3350.9365895030137</v>
      </c>
      <c r="P180" s="13">
        <f t="shared" si="59"/>
        <v>-2939.9567126428365</v>
      </c>
      <c r="Q180" s="13">
        <f t="shared" si="59"/>
        <v>-1101.6624401830391</v>
      </c>
      <c r="R180" s="13">
        <f t="shared" si="59"/>
        <v>-2499.8707862224956</v>
      </c>
      <c r="S180" s="13">
        <f t="shared" si="59"/>
        <v>-1489.8918902642513</v>
      </c>
      <c r="T180" s="13">
        <f t="shared" si="59"/>
        <v>-774.47276804329999</v>
      </c>
      <c r="U180" s="13">
        <f t="shared" si="59"/>
        <v>-3671.7071645360966</v>
      </c>
      <c r="V180" s="13">
        <f t="shared" si="55"/>
        <v>-17560.17009</v>
      </c>
    </row>
    <row r="181" spans="1:22" ht="9.9499999999999993" customHeight="1">
      <c r="A181" s="2" t="s">
        <v>21</v>
      </c>
      <c r="B181" s="69"/>
      <c r="E181" s="13">
        <f>T62</f>
        <v>39030.533261654018</v>
      </c>
      <c r="F181" s="71"/>
      <c r="G181" s="15"/>
      <c r="I181" s="13"/>
      <c r="J181" s="72"/>
      <c r="L181" s="2" t="s">
        <v>21</v>
      </c>
      <c r="M181" s="13">
        <f t="shared" ref="M181:U184" si="60">$E181*$B$160*B$237/100+$E181*$B$161*B$250/100</f>
        <v>1302.0786238199084</v>
      </c>
      <c r="N181" s="13">
        <f t="shared" si="60"/>
        <v>2571.0507795561971</v>
      </c>
      <c r="O181" s="13">
        <f t="shared" si="60"/>
        <v>7341.7765975203483</v>
      </c>
      <c r="P181" s="13">
        <f t="shared" si="60"/>
        <v>6452.6487937016091</v>
      </c>
      <c r="Q181" s="13">
        <f t="shared" si="60"/>
        <v>2511.6405622987254</v>
      </c>
      <c r="R181" s="13">
        <f t="shared" si="60"/>
        <v>5512.2609204405389</v>
      </c>
      <c r="S181" s="13">
        <f t="shared" si="60"/>
        <v>3341.0120488811758</v>
      </c>
      <c r="T181" s="13">
        <f t="shared" si="60"/>
        <v>1767.3831784348131</v>
      </c>
      <c r="U181" s="13">
        <f t="shared" si="60"/>
        <v>8230.6817570007042</v>
      </c>
      <c r="V181" s="13">
        <f t="shared" si="55"/>
        <v>39030.533261654018</v>
      </c>
    </row>
    <row r="182" spans="1:22" ht="9.9499999999999993" customHeight="1">
      <c r="A182" s="2" t="s">
        <v>22</v>
      </c>
      <c r="B182" s="69"/>
      <c r="E182" s="13">
        <f>T63</f>
        <v>4558.437929821569</v>
      </c>
      <c r="F182" s="71"/>
      <c r="G182" s="15"/>
      <c r="I182" s="13"/>
      <c r="J182" s="72"/>
      <c r="L182" s="2" t="s">
        <v>22</v>
      </c>
      <c r="M182" s="13">
        <f t="shared" si="60"/>
        <v>152.07182916616424</v>
      </c>
      <c r="N182" s="13">
        <f t="shared" si="60"/>
        <v>300.27710137746703</v>
      </c>
      <c r="O182" s="13">
        <f t="shared" si="60"/>
        <v>857.4577418672668</v>
      </c>
      <c r="P182" s="13">
        <f t="shared" si="60"/>
        <v>753.61509441442638</v>
      </c>
      <c r="Q182" s="13">
        <f t="shared" si="60"/>
        <v>293.33848780665352</v>
      </c>
      <c r="R182" s="13">
        <f t="shared" si="60"/>
        <v>643.785702090212</v>
      </c>
      <c r="S182" s="13">
        <f t="shared" si="60"/>
        <v>390.20210012281609</v>
      </c>
      <c r="T182" s="13">
        <f t="shared" si="60"/>
        <v>206.41548664212226</v>
      </c>
      <c r="U182" s="13">
        <f t="shared" si="60"/>
        <v>961.27438633444081</v>
      </c>
      <c r="V182" s="13">
        <f t="shared" si="55"/>
        <v>4558.4379298215699</v>
      </c>
    </row>
    <row r="183" spans="1:22" ht="9.9499999999999993" customHeight="1">
      <c r="A183" s="2" t="s">
        <v>24</v>
      </c>
      <c r="B183" s="69"/>
      <c r="E183" s="13">
        <f>T64</f>
        <v>28252.826795382829</v>
      </c>
      <c r="F183" s="71"/>
      <c r="G183" s="15"/>
      <c r="I183" s="13"/>
      <c r="J183" s="72"/>
      <c r="L183" s="2" t="s">
        <v>24</v>
      </c>
      <c r="M183" s="13">
        <f t="shared" si="60"/>
        <v>942.52880395299394</v>
      </c>
      <c r="N183" s="13">
        <f t="shared" si="60"/>
        <v>1861.093003007998</v>
      </c>
      <c r="O183" s="13">
        <f t="shared" si="60"/>
        <v>5314.4532048688507</v>
      </c>
      <c r="P183" s="13">
        <f t="shared" si="60"/>
        <v>4670.8449386981756</v>
      </c>
      <c r="Q183" s="13">
        <f t="shared" si="60"/>
        <v>1818.0880415641207</v>
      </c>
      <c r="R183" s="13">
        <f t="shared" si="60"/>
        <v>3990.1313157094255</v>
      </c>
      <c r="S183" s="13">
        <f t="shared" si="60"/>
        <v>2418.440816719879</v>
      </c>
      <c r="T183" s="13">
        <f t="shared" si="60"/>
        <v>1279.3463642078841</v>
      </c>
      <c r="U183" s="13">
        <f t="shared" si="60"/>
        <v>5957.9003066535006</v>
      </c>
      <c r="V183" s="13">
        <f t="shared" si="55"/>
        <v>28252.826795382825</v>
      </c>
    </row>
    <row r="184" spans="1:22" ht="9.9499999999999993" customHeight="1">
      <c r="A184" s="2" t="s">
        <v>26</v>
      </c>
      <c r="B184" s="69"/>
      <c r="E184" s="13">
        <f>T66</f>
        <v>858915.59170023887</v>
      </c>
      <c r="F184" s="71"/>
      <c r="G184" s="15"/>
      <c r="I184" s="13"/>
      <c r="J184" s="72"/>
      <c r="L184" s="2" t="s">
        <v>26</v>
      </c>
      <c r="M184" s="13">
        <f t="shared" si="60"/>
        <v>28653.865016937132</v>
      </c>
      <c r="N184" s="13">
        <f t="shared" si="60"/>
        <v>56579.180889220785</v>
      </c>
      <c r="O184" s="13">
        <f t="shared" si="60"/>
        <v>161564.95603367846</v>
      </c>
      <c r="P184" s="13">
        <f t="shared" si="60"/>
        <v>141998.58914356993</v>
      </c>
      <c r="Q184" s="13">
        <f t="shared" si="60"/>
        <v>55271.784918823563</v>
      </c>
      <c r="R184" s="13">
        <f t="shared" si="60"/>
        <v>121304.18045653033</v>
      </c>
      <c r="S184" s="13">
        <f t="shared" si="60"/>
        <v>73523.139476593293</v>
      </c>
      <c r="T184" s="13">
        <f t="shared" si="60"/>
        <v>38893.472407608497</v>
      </c>
      <c r="U184" s="13">
        <f t="shared" si="60"/>
        <v>181126.42335727686</v>
      </c>
      <c r="V184" s="13">
        <f t="shared" si="55"/>
        <v>858915.59170023876</v>
      </c>
    </row>
    <row r="185" spans="1:22" ht="9.9499999999999993" customHeight="1">
      <c r="A185" s="2" t="s">
        <v>27</v>
      </c>
      <c r="B185" s="76" t="s">
        <v>146</v>
      </c>
      <c r="C185" s="2" t="s">
        <v>169</v>
      </c>
      <c r="E185" s="13">
        <f>T67</f>
        <v>485.51390977041177</v>
      </c>
      <c r="F185" s="71"/>
      <c r="G185" s="15"/>
      <c r="I185" s="13"/>
      <c r="J185" s="72"/>
      <c r="L185" s="2" t="s">
        <v>27</v>
      </c>
      <c r="M185" s="13">
        <f t="shared" ref="M185:U185" si="61">$E185/100*B241</f>
        <v>1.7871619011013755</v>
      </c>
      <c r="N185" s="13">
        <f t="shared" si="61"/>
        <v>19.330271390846438</v>
      </c>
      <c r="O185" s="13">
        <f t="shared" si="61"/>
        <v>37.453885455954378</v>
      </c>
      <c r="P185" s="13">
        <f t="shared" si="61"/>
        <v>7.6327552635907043</v>
      </c>
      <c r="Q185" s="13">
        <f t="shared" si="61"/>
        <v>4.1245595746055992</v>
      </c>
      <c r="R185" s="13">
        <f t="shared" si="61"/>
        <v>12.519663260477346</v>
      </c>
      <c r="S185" s="13">
        <f t="shared" si="61"/>
        <v>25.969420036623561</v>
      </c>
      <c r="T185" s="13">
        <f t="shared" si="61"/>
        <v>17.124785391671175</v>
      </c>
      <c r="U185" s="13">
        <f t="shared" si="61"/>
        <v>359.57140749554117</v>
      </c>
      <c r="V185" s="13">
        <f t="shared" si="55"/>
        <v>485.51390977041171</v>
      </c>
    </row>
    <row r="186" spans="1:22" ht="9.9499999999999993" customHeight="1">
      <c r="A186" s="2" t="s">
        <v>28</v>
      </c>
      <c r="B186" s="76"/>
      <c r="E186" s="13">
        <f>T68</f>
        <v>4391.2041876088897</v>
      </c>
      <c r="F186" s="71"/>
      <c r="G186" s="15"/>
      <c r="I186" s="13"/>
      <c r="J186" s="72"/>
      <c r="L186" s="2" t="s">
        <v>28</v>
      </c>
      <c r="M186" s="13">
        <f t="shared" ref="M186:M198" si="62">$E186*$B$160*B$237/100+$E186*$B$161*B$250/100</f>
        <v>146.49282568556174</v>
      </c>
      <c r="N186" s="13">
        <f t="shared" ref="N186:N198" si="63">$E186*$B$160*C$237/100+$E186*$B$161*C$250/100</f>
        <v>289.26094537463746</v>
      </c>
      <c r="O186" s="13">
        <f t="shared" ref="O186:O198" si="64">$E186*$B$160*D$237/100+$E186*$B$161*D$250/100</f>
        <v>826.00050384641054</v>
      </c>
      <c r="P186" s="13">
        <f t="shared" ref="P186:P198" si="65">$E186*$B$160*E$237/100+$E186*$B$161*E$250/100</f>
        <v>725.9674935548444</v>
      </c>
      <c r="Q186" s="13">
        <f t="shared" ref="Q186:Q198" si="66">$E186*$B$160*F$237/100+$E186*$B$161*F$250/100</f>
        <v>282.57688617772993</v>
      </c>
      <c r="R186" s="13">
        <f t="shared" ref="R186:R198" si="67">$E186*$B$160*G$237/100+$E186*$B$161*G$250/100</f>
        <v>620.1673719075792</v>
      </c>
      <c r="S186" s="13">
        <f t="shared" ref="S186:S198" si="68">$E186*$B$160*H$237/100+$E186*$B$161*H$250/100</f>
        <v>375.88689863770128</v>
      </c>
      <c r="T186" s="13">
        <f t="shared" ref="T186:T198" si="69">$E186*$B$160*I$237/100+$E186*$B$161*I$250/100</f>
        <v>198.84279731010704</v>
      </c>
      <c r="U186" s="13">
        <f t="shared" ref="U186:U198" si="70">$E186*$B$160*J$237/100+$E186*$B$161*J$250/100</f>
        <v>926.00846511431826</v>
      </c>
      <c r="V186" s="13">
        <f>SUM(M186:U186)</f>
        <v>4391.2041876088897</v>
      </c>
    </row>
    <row r="187" spans="1:22" ht="9.9499999999999993" customHeight="1">
      <c r="A187" s="2" t="s">
        <v>33</v>
      </c>
      <c r="B187" s="69"/>
      <c r="E187" s="13">
        <f t="shared" ref="E187:E198" si="71">T73</f>
        <v>6962.4690390525384</v>
      </c>
      <c r="F187" s="71"/>
      <c r="G187" s="15"/>
      <c r="I187" s="13"/>
      <c r="J187" s="72"/>
      <c r="L187" s="2" t="s">
        <v>33</v>
      </c>
      <c r="M187" s="13">
        <f t="shared" si="62"/>
        <v>232.27154094932467</v>
      </c>
      <c r="N187" s="13">
        <f t="shared" si="63"/>
        <v>458.63737834396477</v>
      </c>
      <c r="O187" s="13">
        <f t="shared" si="64"/>
        <v>1309.6642033865387</v>
      </c>
      <c r="P187" s="13">
        <f t="shared" si="65"/>
        <v>1151.0569723669535</v>
      </c>
      <c r="Q187" s="13">
        <f t="shared" si="66"/>
        <v>448.03947553065831</v>
      </c>
      <c r="R187" s="13">
        <f t="shared" si="67"/>
        <v>983.30570418960474</v>
      </c>
      <c r="S187" s="13">
        <f t="shared" si="68"/>
        <v>595.98706462692326</v>
      </c>
      <c r="T187" s="13">
        <f t="shared" si="69"/>
        <v>315.27498170475121</v>
      </c>
      <c r="U187" s="13">
        <f t="shared" si="70"/>
        <v>1468.231717953819</v>
      </c>
      <c r="V187" s="13">
        <f t="shared" si="55"/>
        <v>6962.4690390525375</v>
      </c>
    </row>
    <row r="188" spans="1:22" ht="9.9499999999999993" customHeight="1">
      <c r="A188" s="2" t="s">
        <v>34</v>
      </c>
      <c r="B188" s="69"/>
      <c r="E188" s="13">
        <f t="shared" si="71"/>
        <v>447959.66247387859</v>
      </c>
      <c r="F188" s="71"/>
      <c r="G188" s="15"/>
      <c r="I188" s="13"/>
      <c r="J188" s="72"/>
      <c r="L188" s="2" t="s">
        <v>34</v>
      </c>
      <c r="M188" s="13">
        <f t="shared" si="62"/>
        <v>14944.164275968709</v>
      </c>
      <c r="N188" s="13">
        <f t="shared" si="63"/>
        <v>29508.360331441421</v>
      </c>
      <c r="O188" s="13">
        <f t="shared" si="64"/>
        <v>84262.742313463939</v>
      </c>
      <c r="P188" s="13">
        <f t="shared" si="65"/>
        <v>74058.080536882699</v>
      </c>
      <c r="Q188" s="13">
        <f t="shared" si="66"/>
        <v>28826.499781606108</v>
      </c>
      <c r="R188" s="13">
        <f t="shared" si="67"/>
        <v>63265.098758321532</v>
      </c>
      <c r="S188" s="13">
        <f t="shared" si="68"/>
        <v>38345.328763631376</v>
      </c>
      <c r="T188" s="13">
        <f t="shared" si="69"/>
        <v>20284.538947140139</v>
      </c>
      <c r="U188" s="13">
        <f t="shared" si="70"/>
        <v>94464.848765422648</v>
      </c>
      <c r="V188" s="13">
        <f t="shared" si="55"/>
        <v>447959.66247387859</v>
      </c>
    </row>
    <row r="189" spans="1:22" ht="9.9499999999999993" customHeight="1">
      <c r="A189" s="2" t="s">
        <v>35</v>
      </c>
      <c r="B189" s="69"/>
      <c r="E189" s="13">
        <f t="shared" si="71"/>
        <v>362965.55569644272</v>
      </c>
      <c r="F189" s="71"/>
      <c r="G189" s="15"/>
      <c r="I189" s="13"/>
      <c r="J189" s="72"/>
      <c r="L189" s="2" t="s">
        <v>35</v>
      </c>
      <c r="M189" s="13">
        <f t="shared" si="62"/>
        <v>12108.71724675033</v>
      </c>
      <c r="N189" s="13">
        <f t="shared" si="63"/>
        <v>23909.559950650808</v>
      </c>
      <c r="O189" s="13">
        <f t="shared" si="64"/>
        <v>68275.060569981651</v>
      </c>
      <c r="P189" s="13">
        <f t="shared" si="65"/>
        <v>60006.591235095853</v>
      </c>
      <c r="Q189" s="13">
        <f t="shared" si="66"/>
        <v>23357.072943200925</v>
      </c>
      <c r="R189" s="13">
        <f t="shared" si="67"/>
        <v>51261.427424491652</v>
      </c>
      <c r="S189" s="13">
        <f t="shared" si="68"/>
        <v>31069.836704026537</v>
      </c>
      <c r="T189" s="13">
        <f t="shared" si="69"/>
        <v>16435.830204743452</v>
      </c>
      <c r="U189" s="13">
        <f t="shared" si="70"/>
        <v>76541.459417501523</v>
      </c>
      <c r="V189" s="13">
        <f t="shared" si="55"/>
        <v>362965.55569644272</v>
      </c>
    </row>
    <row r="190" spans="1:22" ht="9.9499999999999993" customHeight="1">
      <c r="A190" s="2" t="s">
        <v>36</v>
      </c>
      <c r="B190" s="69"/>
      <c r="E190" s="13">
        <f t="shared" si="71"/>
        <v>1774.5178724551874</v>
      </c>
      <c r="F190" s="71"/>
      <c r="G190" s="15"/>
      <c r="I190" s="13"/>
      <c r="J190" s="72"/>
      <c r="L190" s="2" t="s">
        <v>36</v>
      </c>
      <c r="M190" s="13">
        <f t="shared" si="62"/>
        <v>59.198827077782191</v>
      </c>
      <c r="N190" s="13">
        <f t="shared" si="63"/>
        <v>116.89247309861048</v>
      </c>
      <c r="O190" s="13">
        <f t="shared" si="64"/>
        <v>333.79287186610668</v>
      </c>
      <c r="P190" s="13">
        <f t="shared" si="65"/>
        <v>293.36879750883202</v>
      </c>
      <c r="Q190" s="13">
        <f t="shared" si="66"/>
        <v>114.19139567230218</v>
      </c>
      <c r="R190" s="13">
        <f t="shared" si="67"/>
        <v>250.61419108429311</v>
      </c>
      <c r="S190" s="13">
        <f t="shared" si="68"/>
        <v>151.89865721492649</v>
      </c>
      <c r="T190" s="13">
        <f t="shared" si="69"/>
        <v>80.353835203437455</v>
      </c>
      <c r="U190" s="13">
        <f t="shared" si="70"/>
        <v>374.20682372889689</v>
      </c>
      <c r="V190" s="13">
        <f t="shared" si="55"/>
        <v>1774.5178724551874</v>
      </c>
    </row>
    <row r="191" spans="1:22" ht="9.9499999999999993" customHeight="1">
      <c r="A191" s="2" t="s">
        <v>37</v>
      </c>
      <c r="B191" s="69"/>
      <c r="E191" s="13">
        <f t="shared" si="71"/>
        <v>5974.8920173760216</v>
      </c>
      <c r="F191" s="71"/>
      <c r="G191" s="15"/>
      <c r="I191" s="13"/>
      <c r="J191" s="72"/>
      <c r="L191" s="2" t="s">
        <v>106</v>
      </c>
      <c r="M191" s="13">
        <f t="shared" si="62"/>
        <v>199.32546458699954</v>
      </c>
      <c r="N191" s="13">
        <f t="shared" si="63"/>
        <v>393.58290792637058</v>
      </c>
      <c r="O191" s="13">
        <f t="shared" si="64"/>
        <v>1123.8975929898293</v>
      </c>
      <c r="P191" s="13">
        <f t="shared" si="65"/>
        <v>987.78767663665099</v>
      </c>
      <c r="Q191" s="13">
        <f t="shared" si="66"/>
        <v>384.48824271996443</v>
      </c>
      <c r="R191" s="13">
        <f t="shared" si="67"/>
        <v>843.8307401654564</v>
      </c>
      <c r="S191" s="13">
        <f t="shared" si="68"/>
        <v>511.45051201309906</v>
      </c>
      <c r="T191" s="13">
        <f t="shared" si="69"/>
        <v>270.55545394890976</v>
      </c>
      <c r="U191" s="13">
        <f t="shared" si="70"/>
        <v>1259.9734263887417</v>
      </c>
      <c r="V191" s="13">
        <f>SUM(M191:U191)</f>
        <v>5974.8920173760216</v>
      </c>
    </row>
    <row r="192" spans="1:22" ht="9.9499999999999993" customHeight="1">
      <c r="A192" s="2" t="s">
        <v>38</v>
      </c>
      <c r="B192" s="69"/>
      <c r="E192" s="13">
        <f t="shared" si="71"/>
        <v>72160.407325158769</v>
      </c>
      <c r="F192" s="71"/>
      <c r="G192" s="15"/>
      <c r="I192" s="13"/>
      <c r="J192" s="72"/>
      <c r="L192" s="2" t="s">
        <v>38</v>
      </c>
      <c r="M192" s="13">
        <f t="shared" si="62"/>
        <v>2407.3082280056205</v>
      </c>
      <c r="N192" s="13">
        <f t="shared" si="63"/>
        <v>4753.4085753503223</v>
      </c>
      <c r="O192" s="13">
        <f t="shared" si="64"/>
        <v>13573.619048855793</v>
      </c>
      <c r="P192" s="13">
        <f t="shared" si="65"/>
        <v>11929.782310639388</v>
      </c>
      <c r="Q192" s="13">
        <f t="shared" si="66"/>
        <v>4643.5698127632058</v>
      </c>
      <c r="R192" s="13">
        <f t="shared" si="67"/>
        <v>10191.174961279212</v>
      </c>
      <c r="S192" s="13">
        <f t="shared" si="68"/>
        <v>6176.9279120351985</v>
      </c>
      <c r="T192" s="13">
        <f t="shared" si="69"/>
        <v>3267.5723183313034</v>
      </c>
      <c r="U192" s="13">
        <f t="shared" si="70"/>
        <v>15217.044157898728</v>
      </c>
      <c r="V192" s="13">
        <f>SUM(M192:U192)</f>
        <v>72160.407325158769</v>
      </c>
    </row>
    <row r="193" spans="1:22" ht="9.9499999999999993" customHeight="1">
      <c r="A193" s="2" t="s">
        <v>39</v>
      </c>
      <c r="B193" s="69"/>
      <c r="E193" s="13">
        <f t="shared" si="71"/>
        <v>21641.059729395714</v>
      </c>
      <c r="F193" s="71"/>
      <c r="G193" s="15"/>
      <c r="I193" s="13"/>
      <c r="J193" s="72"/>
      <c r="L193" s="2" t="s">
        <v>39</v>
      </c>
      <c r="M193" s="13">
        <f t="shared" si="62"/>
        <v>721.9568608390025</v>
      </c>
      <c r="N193" s="13">
        <f t="shared" si="63"/>
        <v>1425.5573480045039</v>
      </c>
      <c r="O193" s="13">
        <f t="shared" si="64"/>
        <v>4070.7572402787205</v>
      </c>
      <c r="P193" s="13">
        <f t="shared" si="65"/>
        <v>3577.7671040560108</v>
      </c>
      <c r="Q193" s="13">
        <f t="shared" si="66"/>
        <v>1392.616469344553</v>
      </c>
      <c r="R193" s="13">
        <f t="shared" si="67"/>
        <v>3056.3550598594161</v>
      </c>
      <c r="S193" s="13">
        <f t="shared" si="68"/>
        <v>1852.4738266259662</v>
      </c>
      <c r="T193" s="13">
        <f t="shared" si="69"/>
        <v>979.95189235126986</v>
      </c>
      <c r="U193" s="13">
        <f t="shared" si="70"/>
        <v>4563.6239280362734</v>
      </c>
      <c r="V193" s="13">
        <f>SUM(M193:U193)</f>
        <v>21641.059729395718</v>
      </c>
    </row>
    <row r="194" spans="1:22" ht="9.9499999999999993" customHeight="1">
      <c r="A194" s="2" t="s">
        <v>40</v>
      </c>
      <c r="B194" s="69"/>
      <c r="E194" s="13">
        <f t="shared" si="71"/>
        <v>179049.68557921331</v>
      </c>
      <c r="F194" s="71"/>
      <c r="G194" s="15"/>
      <c r="I194" s="13"/>
      <c r="J194" s="72"/>
      <c r="L194" s="2" t="s">
        <v>40</v>
      </c>
      <c r="M194" s="13">
        <f t="shared" si="62"/>
        <v>5973.1894163848674</v>
      </c>
      <c r="N194" s="13">
        <f t="shared" si="63"/>
        <v>11794.50535819351</v>
      </c>
      <c r="O194" s="13">
        <f t="shared" si="64"/>
        <v>33679.857320072333</v>
      </c>
      <c r="P194" s="13">
        <f t="shared" si="65"/>
        <v>29601.049258541498</v>
      </c>
      <c r="Q194" s="13">
        <f t="shared" si="66"/>
        <v>11521.965379074292</v>
      </c>
      <c r="R194" s="13">
        <f t="shared" si="67"/>
        <v>25287.089418404685</v>
      </c>
      <c r="S194" s="13">
        <f t="shared" si="68"/>
        <v>15326.645753422308</v>
      </c>
      <c r="T194" s="13">
        <f t="shared" si="69"/>
        <v>8107.7396579575598</v>
      </c>
      <c r="U194" s="13">
        <f t="shared" si="70"/>
        <v>37757.644017162253</v>
      </c>
      <c r="V194" s="13">
        <f t="shared" si="55"/>
        <v>179049.68557921331</v>
      </c>
    </row>
    <row r="195" spans="1:22" ht="9.9499999999999993" customHeight="1">
      <c r="A195" s="2" t="s">
        <v>41</v>
      </c>
      <c r="B195" s="69"/>
      <c r="E195" s="13">
        <f t="shared" si="71"/>
        <v>83161.766062947325</v>
      </c>
      <c r="F195" s="71"/>
      <c r="G195" s="15"/>
      <c r="I195" s="13"/>
      <c r="J195" s="72"/>
      <c r="L195" s="2" t="s">
        <v>41</v>
      </c>
      <c r="M195" s="13">
        <f t="shared" si="62"/>
        <v>2774.3192024501395</v>
      </c>
      <c r="N195" s="13">
        <f t="shared" si="63"/>
        <v>5478.0989547860954</v>
      </c>
      <c r="O195" s="13">
        <f t="shared" si="64"/>
        <v>15643.012197562139</v>
      </c>
      <c r="P195" s="13">
        <f t="shared" si="65"/>
        <v>13748.561052722651</v>
      </c>
      <c r="Q195" s="13">
        <f t="shared" si="66"/>
        <v>5351.5145047045808</v>
      </c>
      <c r="R195" s="13">
        <f t="shared" si="67"/>
        <v>11744.89085430898</v>
      </c>
      <c r="S195" s="13">
        <f t="shared" si="68"/>
        <v>7118.6437694797278</v>
      </c>
      <c r="T195" s="13">
        <f t="shared" si="69"/>
        <v>3765.7365694510013</v>
      </c>
      <c r="U195" s="13">
        <f t="shared" si="70"/>
        <v>17536.988957482012</v>
      </c>
      <c r="V195" s="13">
        <f t="shared" si="55"/>
        <v>83161.766062947325</v>
      </c>
    </row>
    <row r="196" spans="1:22" ht="9.9499999999999993" customHeight="1">
      <c r="A196" s="2" t="s">
        <v>42</v>
      </c>
      <c r="B196" s="69"/>
      <c r="E196" s="13">
        <f t="shared" si="71"/>
        <v>228395.15890667515</v>
      </c>
      <c r="F196" s="71"/>
      <c r="G196" s="15"/>
      <c r="I196" s="13"/>
      <c r="J196" s="72"/>
      <c r="L196" s="2" t="s">
        <v>42</v>
      </c>
      <c r="M196" s="13">
        <f t="shared" si="62"/>
        <v>7619.3797354161561</v>
      </c>
      <c r="N196" s="13">
        <f t="shared" si="63"/>
        <v>15045.030192574517</v>
      </c>
      <c r="O196" s="13">
        <f t="shared" si="64"/>
        <v>42961.90936994923</v>
      </c>
      <c r="P196" s="13">
        <f t="shared" si="65"/>
        <v>37758.995930869081</v>
      </c>
      <c r="Q196" s="13">
        <f t="shared" si="66"/>
        <v>14697.379138968969</v>
      </c>
      <c r="R196" s="13">
        <f t="shared" si="67"/>
        <v>32256.123697289197</v>
      </c>
      <c r="S196" s="13">
        <f t="shared" si="68"/>
        <v>19550.616249535589</v>
      </c>
      <c r="T196" s="13">
        <f t="shared" si="69"/>
        <v>10342.204631987073</v>
      </c>
      <c r="U196" s="13">
        <f t="shared" si="70"/>
        <v>48163.519960085345</v>
      </c>
      <c r="V196" s="13">
        <f t="shared" si="55"/>
        <v>228395.15890667518</v>
      </c>
    </row>
    <row r="197" spans="1:22" ht="9.9499999999999993" customHeight="1">
      <c r="A197" s="2" t="s">
        <v>43</v>
      </c>
      <c r="B197" s="69"/>
      <c r="E197" s="13">
        <f t="shared" si="71"/>
        <v>50471.045843741005</v>
      </c>
      <c r="F197" s="71"/>
      <c r="G197" s="15"/>
      <c r="I197" s="13"/>
      <c r="J197" s="72"/>
      <c r="L197" s="2" t="s">
        <v>43</v>
      </c>
      <c r="M197" s="13">
        <f t="shared" si="62"/>
        <v>1683.7399959260731</v>
      </c>
      <c r="N197" s="13">
        <f t="shared" si="63"/>
        <v>3324.6694553634138</v>
      </c>
      <c r="O197" s="13">
        <f t="shared" si="64"/>
        <v>9493.7760840690989</v>
      </c>
      <c r="P197" s="13">
        <f t="shared" si="65"/>
        <v>8344.0298111538741</v>
      </c>
      <c r="Q197" s="13">
        <f t="shared" si="66"/>
        <v>3247.8450938132637</v>
      </c>
      <c r="R197" s="13">
        <f t="shared" si="67"/>
        <v>7127.9982713315003</v>
      </c>
      <c r="S197" s="13">
        <f t="shared" si="68"/>
        <v>4320.3194574141207</v>
      </c>
      <c r="T197" s="13">
        <f t="shared" si="69"/>
        <v>2285.433222862915</v>
      </c>
      <c r="U197" s="13">
        <f t="shared" si="70"/>
        <v>10643.234451806751</v>
      </c>
      <c r="V197" s="13">
        <f t="shared" si="55"/>
        <v>50471.045843741013</v>
      </c>
    </row>
    <row r="198" spans="1:22" ht="9.9499999999999993" customHeight="1">
      <c r="A198" s="2" t="s">
        <v>145</v>
      </c>
      <c r="B198" s="69"/>
      <c r="D198" s="13"/>
      <c r="E198" s="13">
        <f t="shared" si="71"/>
        <v>3653.1201479400002</v>
      </c>
      <c r="F198" s="71"/>
      <c r="G198" s="15"/>
      <c r="I198" s="13"/>
      <c r="J198" s="72"/>
      <c r="L198" s="2" t="s">
        <v>145</v>
      </c>
      <c r="M198" s="13">
        <f t="shared" si="62"/>
        <v>121.86996326672582</v>
      </c>
      <c r="N198" s="13">
        <f t="shared" si="63"/>
        <v>240.64127797611246</v>
      </c>
      <c r="O198" s="13">
        <f t="shared" si="64"/>
        <v>687.16437539494132</v>
      </c>
      <c r="P198" s="13">
        <f t="shared" si="65"/>
        <v>603.94515129545903</v>
      </c>
      <c r="Q198" s="13">
        <f t="shared" si="66"/>
        <v>235.0806913399573</v>
      </c>
      <c r="R198" s="13">
        <f t="shared" si="67"/>
        <v>515.92816562789301</v>
      </c>
      <c r="S198" s="13">
        <f t="shared" si="68"/>
        <v>312.70693506688974</v>
      </c>
      <c r="T198" s="13">
        <f t="shared" si="69"/>
        <v>165.42082720180704</v>
      </c>
      <c r="U198" s="13">
        <f t="shared" si="70"/>
        <v>770.36276077021444</v>
      </c>
      <c r="V198" s="13">
        <f t="shared" si="55"/>
        <v>3653.1201479400006</v>
      </c>
    </row>
    <row r="199" spans="1:22" ht="9.9499999999999993" customHeight="1">
      <c r="A199" s="2" t="s">
        <v>148</v>
      </c>
      <c r="B199" s="76" t="s">
        <v>146</v>
      </c>
      <c r="C199" s="2" t="s">
        <v>170</v>
      </c>
      <c r="E199" s="13">
        <f>T65</f>
        <v>1.5430981264933938</v>
      </c>
      <c r="F199" s="71"/>
      <c r="G199" s="15"/>
      <c r="L199" s="2" t="s">
        <v>148</v>
      </c>
      <c r="M199" s="13">
        <f t="shared" ref="M199:U199" si="72">$E199/100*B237</f>
        <v>5.187479736591924E-2</v>
      </c>
      <c r="N199" s="13">
        <f t="shared" si="72"/>
        <v>0.1002956771709184</v>
      </c>
      <c r="O199" s="13">
        <f t="shared" si="72"/>
        <v>0.29446320546774746</v>
      </c>
      <c r="P199" s="13">
        <f t="shared" si="72"/>
        <v>0.25834839138798105</v>
      </c>
      <c r="Q199" s="13">
        <f t="shared" si="72"/>
        <v>9.6808472740402038E-2</v>
      </c>
      <c r="R199" s="13">
        <f t="shared" si="72"/>
        <v>0.21967588622004633</v>
      </c>
      <c r="S199" s="13">
        <f t="shared" si="72"/>
        <v>0.13092409542511826</v>
      </c>
      <c r="T199" s="13">
        <f t="shared" si="72"/>
        <v>6.8056714215333047E-2</v>
      </c>
      <c r="U199" s="13">
        <f t="shared" si="72"/>
        <v>0.32265088649992807</v>
      </c>
      <c r="V199" s="13">
        <f t="shared" si="55"/>
        <v>1.5430981264933938</v>
      </c>
    </row>
    <row r="200" spans="1:22" ht="9.9499999999999993" customHeight="1">
      <c r="A200" s="2" t="s">
        <v>29</v>
      </c>
      <c r="B200" s="76" t="s">
        <v>146</v>
      </c>
      <c r="C200" s="2" t="s">
        <v>59</v>
      </c>
      <c r="E200" s="13">
        <f>T69</f>
        <v>9381.3528138179245</v>
      </c>
      <c r="F200" s="71"/>
      <c r="G200" s="15"/>
      <c r="L200" s="2" t="s">
        <v>29</v>
      </c>
      <c r="M200" s="13">
        <f t="shared" ref="M200:U200" si="73">$E$200/100*B248</f>
        <v>0</v>
      </c>
      <c r="N200" s="13">
        <f t="shared" si="73"/>
        <v>2847.4282060500163</v>
      </c>
      <c r="O200" s="13">
        <f t="shared" si="73"/>
        <v>0</v>
      </c>
      <c r="P200" s="13">
        <f t="shared" si="73"/>
        <v>0</v>
      </c>
      <c r="Q200" s="13">
        <f t="shared" si="73"/>
        <v>0</v>
      </c>
      <c r="R200" s="13">
        <f t="shared" si="73"/>
        <v>5355.0638131835485</v>
      </c>
      <c r="S200" s="13">
        <f t="shared" si="73"/>
        <v>0</v>
      </c>
      <c r="T200" s="13">
        <f t="shared" si="73"/>
        <v>1178.8607945843605</v>
      </c>
      <c r="U200" s="13">
        <f t="shared" si="73"/>
        <v>0</v>
      </c>
      <c r="V200" s="13">
        <f t="shared" si="55"/>
        <v>9381.3528138179245</v>
      </c>
    </row>
    <row r="201" spans="1:22" ht="9.9499999999999993" customHeight="1">
      <c r="A201" s="2" t="s">
        <v>94</v>
      </c>
      <c r="B201" s="76" t="s">
        <v>146</v>
      </c>
      <c r="C201" s="2" t="s">
        <v>170</v>
      </c>
      <c r="E201" s="13">
        <f>T70</f>
        <v>777275.46758896939</v>
      </c>
      <c r="F201" s="71"/>
      <c r="G201" s="15"/>
      <c r="L201" s="2" t="s">
        <v>94</v>
      </c>
      <c r="M201" s="13">
        <f t="shared" ref="M201:U201" si="74">$E$201*B237/100</f>
        <v>26129.904953164063</v>
      </c>
      <c r="N201" s="13">
        <f t="shared" si="74"/>
        <v>50520.033711227283</v>
      </c>
      <c r="O201" s="13">
        <f t="shared" si="74"/>
        <v>148324.34942929083</v>
      </c>
      <c r="P201" s="13">
        <f t="shared" si="74"/>
        <v>130132.92108213231</v>
      </c>
      <c r="Q201" s="13">
        <f t="shared" si="74"/>
        <v>48763.490554462885</v>
      </c>
      <c r="R201" s="13">
        <f t="shared" si="74"/>
        <v>110653.15565363609</v>
      </c>
      <c r="S201" s="13">
        <f t="shared" si="74"/>
        <v>65947.904247330647</v>
      </c>
      <c r="T201" s="13">
        <f t="shared" si="74"/>
        <v>34280.914127283351</v>
      </c>
      <c r="U201" s="13">
        <f t="shared" si="74"/>
        <v>162522.79383044195</v>
      </c>
      <c r="V201" s="13">
        <f t="shared" si="55"/>
        <v>777275.46758896951</v>
      </c>
    </row>
    <row r="202" spans="1:22" ht="9.9499999999999993" customHeight="1">
      <c r="A202" s="2" t="s">
        <v>31</v>
      </c>
      <c r="B202" s="53"/>
      <c r="E202" s="13">
        <f>T71</f>
        <v>0</v>
      </c>
      <c r="F202" s="71"/>
      <c r="G202" s="15"/>
      <c r="L202" s="2" t="s">
        <v>31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f t="shared" si="55"/>
        <v>0</v>
      </c>
    </row>
    <row r="203" spans="1:22" ht="9.9499999999999993" customHeight="1">
      <c r="A203" s="2" t="s">
        <v>32</v>
      </c>
      <c r="B203" s="53"/>
      <c r="E203" s="13">
        <f>T72</f>
        <v>0</v>
      </c>
      <c r="F203" s="71"/>
      <c r="G203" s="15"/>
      <c r="L203" s="2" t="s">
        <v>32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f t="shared" si="55"/>
        <v>0</v>
      </c>
    </row>
    <row r="204" spans="1:22" ht="9.9499999999999993" customHeight="1">
      <c r="A204" s="2" t="s">
        <v>117</v>
      </c>
      <c r="B204" s="76" t="s">
        <v>146</v>
      </c>
      <c r="C204" s="70" t="s">
        <v>152</v>
      </c>
      <c r="E204" s="13">
        <f>T85</f>
        <v>595.86427389999994</v>
      </c>
      <c r="F204" s="71"/>
      <c r="G204" s="15"/>
      <c r="L204" s="2" t="s">
        <v>117</v>
      </c>
      <c r="M204" s="13">
        <f t="shared" ref="M204:U205" si="75">$E204/100*B242</f>
        <v>0</v>
      </c>
      <c r="N204" s="13">
        <f t="shared" si="75"/>
        <v>50.749999999999986</v>
      </c>
      <c r="O204" s="13">
        <f t="shared" si="75"/>
        <v>50.749999999999986</v>
      </c>
      <c r="P204" s="13">
        <f t="shared" si="75"/>
        <v>50.749999999999986</v>
      </c>
      <c r="Q204" s="13">
        <f t="shared" si="75"/>
        <v>101.49999999999997</v>
      </c>
      <c r="R204" s="13">
        <f t="shared" si="75"/>
        <v>50.749999999999986</v>
      </c>
      <c r="S204" s="13">
        <f t="shared" si="75"/>
        <v>152.24999999999997</v>
      </c>
      <c r="T204" s="13">
        <f t="shared" si="75"/>
        <v>88.364273900000001</v>
      </c>
      <c r="U204" s="13">
        <f t="shared" si="75"/>
        <v>50.749999999999986</v>
      </c>
      <c r="V204" s="13">
        <f t="shared" si="55"/>
        <v>595.86427389999994</v>
      </c>
    </row>
    <row r="205" spans="1:22" ht="9.9499999999999993" customHeight="1">
      <c r="A205" s="2" t="s">
        <v>120</v>
      </c>
      <c r="B205" s="76" t="s">
        <v>146</v>
      </c>
      <c r="C205" s="70" t="s">
        <v>153</v>
      </c>
      <c r="E205" s="13">
        <f>T86</f>
        <v>9871.6187680000003</v>
      </c>
      <c r="F205" s="71"/>
      <c r="L205" s="2" t="s">
        <v>120</v>
      </c>
      <c r="M205" s="13">
        <f t="shared" si="75"/>
        <v>0</v>
      </c>
      <c r="N205" s="13">
        <f t="shared" si="75"/>
        <v>686.52205000000015</v>
      </c>
      <c r="O205" s="13">
        <f t="shared" si="75"/>
        <v>596.97030199999983</v>
      </c>
      <c r="P205" s="13">
        <f t="shared" si="75"/>
        <v>414.83934600000003</v>
      </c>
      <c r="Q205" s="13">
        <f t="shared" si="75"/>
        <v>599.15234199999998</v>
      </c>
      <c r="R205" s="13">
        <f t="shared" si="75"/>
        <v>74.949150000000003</v>
      </c>
      <c r="S205" s="13">
        <f t="shared" si="75"/>
        <v>1280.3219920000001</v>
      </c>
      <c r="T205" s="13">
        <f t="shared" si="75"/>
        <v>2769.4479060000008</v>
      </c>
      <c r="U205" s="13">
        <f t="shared" si="75"/>
        <v>3449.4156800000005</v>
      </c>
      <c r="V205" s="13">
        <f t="shared" si="55"/>
        <v>9871.6187680000003</v>
      </c>
    </row>
    <row r="206" spans="1:22" ht="9.9499999999999993" customHeight="1">
      <c r="E206" s="13"/>
      <c r="F206" s="67"/>
    </row>
    <row r="207" spans="1:22" ht="9.9499999999999993" customHeight="1">
      <c r="A207" s="2" t="s">
        <v>47</v>
      </c>
      <c r="E207" s="13">
        <f>SUM(E171:E205)</f>
        <v>15375983.496524854</v>
      </c>
      <c r="F207" s="71"/>
      <c r="L207" s="2" t="s">
        <v>47</v>
      </c>
      <c r="M207" s="13">
        <f t="shared" ref="M207:U207" si="76">SUM(M171:M205)</f>
        <v>502493.75400002883</v>
      </c>
      <c r="N207" s="13">
        <f t="shared" si="76"/>
        <v>1009779.8068969045</v>
      </c>
      <c r="O207" s="13">
        <f t="shared" si="76"/>
        <v>2846919.2153434842</v>
      </c>
      <c r="P207" s="13">
        <f t="shared" si="76"/>
        <v>2491589.6765298904</v>
      </c>
      <c r="Q207" s="13">
        <f t="shared" si="76"/>
        <v>992794.87394832901</v>
      </c>
      <c r="R207" s="13">
        <f t="shared" si="76"/>
        <v>2124418.415551106</v>
      </c>
      <c r="S207" s="13">
        <f t="shared" si="76"/>
        <v>1305078.9639991922</v>
      </c>
      <c r="T207" s="13">
        <f t="shared" si="76"/>
        <v>699005.90415941877</v>
      </c>
      <c r="U207" s="13">
        <f t="shared" si="76"/>
        <v>3276744.7410965026</v>
      </c>
      <c r="V207" s="63">
        <f>SUM(M207:U207)</f>
        <v>15248825.351524858</v>
      </c>
    </row>
    <row r="208" spans="1:22" ht="9.9499999999999993" customHeight="1">
      <c r="E208" s="13"/>
      <c r="F208" s="67"/>
      <c r="L208" s="68" t="s">
        <v>171</v>
      </c>
      <c r="M208" s="13">
        <f>B232</f>
        <v>6376</v>
      </c>
      <c r="N208" s="13">
        <f t="shared" ref="N208:U208" si="77">C232</f>
        <v>12324.5</v>
      </c>
      <c r="O208" s="13">
        <f t="shared" si="77"/>
        <v>35492</v>
      </c>
      <c r="P208" s="13">
        <f t="shared" si="77"/>
        <v>19788.580000000002</v>
      </c>
      <c r="Q208" s="13">
        <f t="shared" si="77"/>
        <v>9267.5</v>
      </c>
      <c r="R208" s="13">
        <f t="shared" si="77"/>
        <v>27473.764999999999</v>
      </c>
      <c r="S208" s="13">
        <f t="shared" si="77"/>
        <v>10549</v>
      </c>
      <c r="T208" s="13">
        <f t="shared" si="77"/>
        <v>5886.8</v>
      </c>
      <c r="U208" s="13">
        <f t="shared" si="77"/>
        <v>0</v>
      </c>
      <c r="V208" s="13">
        <f>SUM(M208:U208)</f>
        <v>127158.145</v>
      </c>
    </row>
    <row r="209" spans="1:22" ht="9.9499999999999993" customHeight="1">
      <c r="E209" s="13"/>
      <c r="F209" s="67"/>
      <c r="L209" s="2" t="s">
        <v>172</v>
      </c>
      <c r="M209" s="63">
        <f>M207+M208</f>
        <v>508869.75400002883</v>
      </c>
      <c r="N209" s="63">
        <f t="shared" ref="N209:U209" si="78">N207+N208</f>
        <v>1022104.3068969045</v>
      </c>
      <c r="O209" s="63">
        <f t="shared" si="78"/>
        <v>2882411.2153434842</v>
      </c>
      <c r="P209" s="63">
        <f t="shared" si="78"/>
        <v>2511378.2565298905</v>
      </c>
      <c r="Q209" s="63">
        <f t="shared" si="78"/>
        <v>1002062.373948329</v>
      </c>
      <c r="R209" s="63">
        <f t="shared" si="78"/>
        <v>2151892.1805511061</v>
      </c>
      <c r="S209" s="63">
        <f t="shared" si="78"/>
        <v>1315627.9639991922</v>
      </c>
      <c r="T209" s="63">
        <f t="shared" si="78"/>
        <v>704892.70415941882</v>
      </c>
      <c r="U209" s="63">
        <f t="shared" si="78"/>
        <v>3276744.7410965026</v>
      </c>
      <c r="V209" s="63">
        <f>SUM(M209:U209)</f>
        <v>15375983.496524855</v>
      </c>
    </row>
    <row r="210" spans="1:22" ht="9.9499999999999993" customHeight="1">
      <c r="E210" s="13"/>
      <c r="F210" s="67"/>
      <c r="L210" s="68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ht="9.9499999999999993" customHeight="1">
      <c r="A211" s="88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1:22" ht="9.9499999999999993" customHeight="1">
      <c r="A212" s="88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ht="9.9499999999999993" customHeight="1">
      <c r="A213" s="88"/>
    </row>
    <row r="214" spans="1:22" ht="9.9499999999999993" customHeight="1">
      <c r="A214" s="1" t="s">
        <v>173</v>
      </c>
      <c r="B214" s="19" t="s">
        <v>125</v>
      </c>
      <c r="C214" s="19" t="s">
        <v>126</v>
      </c>
      <c r="D214" s="19" t="s">
        <v>127</v>
      </c>
      <c r="E214" s="19" t="s">
        <v>128</v>
      </c>
      <c r="F214" s="19" t="s">
        <v>129</v>
      </c>
      <c r="G214" s="19" t="s">
        <v>130</v>
      </c>
      <c r="H214" s="19" t="s">
        <v>131</v>
      </c>
      <c r="I214" s="19" t="s">
        <v>132</v>
      </c>
      <c r="J214" s="19" t="s">
        <v>133</v>
      </c>
      <c r="K214" s="41" t="s">
        <v>47</v>
      </c>
    </row>
    <row r="215" spans="1:22" ht="9.9499999999999993" customHeight="1">
      <c r="A215" s="2" t="s">
        <v>174</v>
      </c>
      <c r="K215" s="13"/>
    </row>
    <row r="216" spans="1:22" ht="9.9499999999999993" customHeight="1">
      <c r="A216" s="2" t="s">
        <v>175</v>
      </c>
      <c r="B216" s="13">
        <v>288307</v>
      </c>
      <c r="C216" s="13">
        <v>557418</v>
      </c>
      <c r="D216" s="13">
        <v>1636552</v>
      </c>
      <c r="E216" s="13">
        <v>1435835</v>
      </c>
      <c r="F216" s="13">
        <v>538037</v>
      </c>
      <c r="G216" s="13">
        <v>1220903</v>
      </c>
      <c r="H216" s="13">
        <v>727643</v>
      </c>
      <c r="I216" s="13">
        <v>378242</v>
      </c>
      <c r="J216" s="13">
        <v>1793212</v>
      </c>
      <c r="K216" s="13">
        <f>SUM(B216:J216)</f>
        <v>8576149</v>
      </c>
    </row>
    <row r="217" spans="1:22" ht="9.9499999999999993" customHeight="1">
      <c r="A217" s="2" t="s">
        <v>137</v>
      </c>
      <c r="B217" s="100">
        <v>470792.44776119391</v>
      </c>
      <c r="C217" s="100">
        <v>1025847.6616915421</v>
      </c>
      <c r="D217" s="100">
        <v>2759322.1890547299</v>
      </c>
      <c r="E217" s="100">
        <v>2541143.6815920412</v>
      </c>
      <c r="F217" s="100">
        <v>985917.78606965148</v>
      </c>
      <c r="G217" s="100">
        <v>2192158.2935323366</v>
      </c>
      <c r="H217" s="100">
        <v>1270930.0248756227</v>
      </c>
      <c r="I217" s="100">
        <v>672038.67661691539</v>
      </c>
      <c r="J217" s="100">
        <v>4184161.3333333335</v>
      </c>
      <c r="K217" s="101">
        <f t="shared" ref="K217:K233" si="79">SUM(B217:J217)</f>
        <v>16102312.094527366</v>
      </c>
    </row>
    <row r="218" spans="1:22" ht="9.9499999999999993" customHeight="1">
      <c r="A218" s="2" t="s">
        <v>150</v>
      </c>
      <c r="B218" s="13">
        <v>23212.118749999994</v>
      </c>
      <c r="C218" s="13">
        <v>57940.471320000004</v>
      </c>
      <c r="D218" s="13">
        <v>172663.43773000001</v>
      </c>
      <c r="E218" s="13">
        <v>133722.64640999999</v>
      </c>
      <c r="F218" s="13">
        <v>95133.70253000001</v>
      </c>
      <c r="G218" s="13">
        <v>120332.23202</v>
      </c>
      <c r="H218" s="13">
        <v>123213.59434000001</v>
      </c>
      <c r="I218" s="13">
        <v>66034.522869999986</v>
      </c>
      <c r="J218" s="13">
        <v>325372.15370999998</v>
      </c>
      <c r="K218" s="13">
        <f t="shared" si="79"/>
        <v>1117624.87968</v>
      </c>
    </row>
    <row r="219" spans="1:22" ht="9.9499999999999993" customHeight="1">
      <c r="A219" s="2" t="s">
        <v>176</v>
      </c>
      <c r="B219" s="13">
        <v>139.81874999999999</v>
      </c>
      <c r="C219" s="13">
        <v>536.10590999999999</v>
      </c>
      <c r="D219" s="13">
        <v>955.53468999999996</v>
      </c>
      <c r="E219" s="13">
        <v>1185.1560100000002</v>
      </c>
      <c r="F219" s="13">
        <v>479.27712000000002</v>
      </c>
      <c r="G219" s="13">
        <v>787.08413999999993</v>
      </c>
      <c r="H219" s="13">
        <v>633.05475999999987</v>
      </c>
      <c r="I219" s="13">
        <v>149.51487999999998</v>
      </c>
      <c r="J219" s="13">
        <v>1012.2336399999999</v>
      </c>
      <c r="K219" s="13">
        <f t="shared" si="79"/>
        <v>5877.7798999999995</v>
      </c>
    </row>
    <row r="220" spans="1:22" ht="9.9499999999999993" customHeight="1">
      <c r="A220" s="2" t="s">
        <v>177</v>
      </c>
      <c r="B220" s="13">
        <v>8.9733599999999978</v>
      </c>
      <c r="C220" s="13">
        <v>97.057509999999994</v>
      </c>
      <c r="D220" s="13">
        <v>188.05637999999999</v>
      </c>
      <c r="E220" s="13">
        <v>38.324149999999996</v>
      </c>
      <c r="F220" s="13">
        <v>20.70946</v>
      </c>
      <c r="G220" s="13">
        <v>62.861370000000008</v>
      </c>
      <c r="H220" s="13">
        <v>130.39274999999998</v>
      </c>
      <c r="I220" s="13">
        <v>85.983740000000012</v>
      </c>
      <c r="J220" s="13">
        <v>1805.4120800000001</v>
      </c>
      <c r="K220" s="13">
        <f t="shared" si="79"/>
        <v>2437.7708000000002</v>
      </c>
    </row>
    <row r="221" spans="1:22" ht="9.9499999999999993" customHeight="1">
      <c r="A221" s="13" t="s">
        <v>190</v>
      </c>
      <c r="B221" s="13">
        <v>0</v>
      </c>
      <c r="C221" s="13">
        <v>725</v>
      </c>
      <c r="D221" s="13">
        <v>725</v>
      </c>
      <c r="E221" s="13">
        <v>725</v>
      </c>
      <c r="F221" s="13">
        <v>1450</v>
      </c>
      <c r="G221" s="13">
        <v>725</v>
      </c>
      <c r="H221" s="13">
        <v>2175</v>
      </c>
      <c r="I221" s="13">
        <v>1262.3467700000001</v>
      </c>
      <c r="J221" s="13">
        <v>725</v>
      </c>
      <c r="K221" s="13">
        <f t="shared" si="79"/>
        <v>8512.3467700000001</v>
      </c>
    </row>
    <row r="222" spans="1:22" ht="9.9499999999999993" customHeight="1">
      <c r="A222" s="13" t="s">
        <v>191</v>
      </c>
      <c r="B222" s="13">
        <v>0</v>
      </c>
      <c r="C222" s="13">
        <v>3432.6102500000006</v>
      </c>
      <c r="D222" s="13">
        <v>2984.8515099999995</v>
      </c>
      <c r="E222" s="13">
        <v>2074.1967300000001</v>
      </c>
      <c r="F222" s="13">
        <v>2995.7617099999998</v>
      </c>
      <c r="G222" s="13">
        <v>374.74575000000004</v>
      </c>
      <c r="H222" s="13">
        <v>6401.6099600000007</v>
      </c>
      <c r="I222" s="13">
        <v>13847.239530000003</v>
      </c>
      <c r="J222" s="13">
        <v>17247.078400000002</v>
      </c>
      <c r="K222" s="13">
        <f t="shared" si="79"/>
        <v>49358.093840000001</v>
      </c>
    </row>
    <row r="223" spans="1:22" ht="9.9499999999999993" customHeight="1">
      <c r="A223" s="70" t="s">
        <v>178</v>
      </c>
      <c r="B223" s="89">
        <v>3.758</v>
      </c>
      <c r="C223" s="89">
        <v>8.2029999999999994</v>
      </c>
      <c r="D223" s="89">
        <v>22.431000000000001</v>
      </c>
      <c r="E223" s="89">
        <v>16.756</v>
      </c>
      <c r="F223" s="89">
        <v>7.359</v>
      </c>
      <c r="G223" s="89">
        <v>15.645</v>
      </c>
      <c r="H223" s="89">
        <v>10.332000000000001</v>
      </c>
      <c r="I223" s="89">
        <v>4.0069999999999997</v>
      </c>
      <c r="J223" s="89">
        <v>11.509</v>
      </c>
      <c r="K223" s="89">
        <f t="shared" si="79"/>
        <v>100.00000000000001</v>
      </c>
    </row>
    <row r="224" spans="1:22" ht="9.9499999999999993" customHeight="1">
      <c r="A224" s="2" t="s">
        <v>179</v>
      </c>
      <c r="B224" s="2">
        <v>2.5720000000000001</v>
      </c>
      <c r="C224" s="2">
        <v>6.8970000000000002</v>
      </c>
      <c r="D224" s="2">
        <v>14.451000000000001</v>
      </c>
      <c r="E224" s="2">
        <v>13.692</v>
      </c>
      <c r="F224" s="2">
        <v>6.4290000000000003</v>
      </c>
      <c r="G224" s="2">
        <v>12.884</v>
      </c>
      <c r="H224" s="2">
        <v>7.9820000000000002</v>
      </c>
      <c r="I224" s="2">
        <v>3.7170000000000001</v>
      </c>
      <c r="J224" s="2">
        <v>31.376000000000001</v>
      </c>
      <c r="K224" s="90">
        <f t="shared" si="79"/>
        <v>100.00000000000001</v>
      </c>
    </row>
    <row r="225" spans="1:11" ht="9.9499999999999993" customHeight="1">
      <c r="A225" s="2" t="s">
        <v>180</v>
      </c>
      <c r="B225" s="90">
        <v>2.5049999999999999</v>
      </c>
      <c r="C225" s="90">
        <v>8.4960000000000004</v>
      </c>
      <c r="D225" s="90">
        <v>15.185</v>
      </c>
      <c r="E225" s="90">
        <v>14.587</v>
      </c>
      <c r="F225" s="90">
        <v>9.4260000000000002</v>
      </c>
      <c r="G225" s="90">
        <v>13.086</v>
      </c>
      <c r="H225" s="90">
        <v>14.512</v>
      </c>
      <c r="I225" s="90">
        <v>4.8109999999999999</v>
      </c>
      <c r="J225" s="90">
        <v>17.391999999999999</v>
      </c>
      <c r="K225" s="90">
        <f t="shared" si="79"/>
        <v>100</v>
      </c>
    </row>
    <row r="226" spans="1:11" ht="9.9499999999999993" customHeight="1">
      <c r="A226" s="2" t="s">
        <v>181</v>
      </c>
      <c r="B226" s="90">
        <v>0.11799999999999999</v>
      </c>
      <c r="C226" s="90">
        <v>1.0189999999999999</v>
      </c>
      <c r="D226" s="90">
        <v>14.471</v>
      </c>
      <c r="E226" s="90">
        <v>7.2480000000000002</v>
      </c>
      <c r="F226" s="90">
        <v>4.9370000000000003</v>
      </c>
      <c r="G226" s="90">
        <v>2.48</v>
      </c>
      <c r="H226" s="90">
        <v>1.077</v>
      </c>
      <c r="I226" s="90">
        <v>0.79700000000000004</v>
      </c>
      <c r="J226" s="90">
        <v>67.852999999999994</v>
      </c>
      <c r="K226" s="90">
        <f t="shared" si="79"/>
        <v>100</v>
      </c>
    </row>
    <row r="227" spans="1:11" ht="9.9499999999999993" customHeight="1">
      <c r="A227" s="2" t="s">
        <v>182</v>
      </c>
      <c r="B227" s="90">
        <v>0</v>
      </c>
      <c r="C227" s="90">
        <v>30.352</v>
      </c>
      <c r="D227" s="90">
        <v>0</v>
      </c>
      <c r="E227" s="90">
        <v>0</v>
      </c>
      <c r="F227" s="90">
        <v>0</v>
      </c>
      <c r="G227" s="90">
        <v>57.082000000000001</v>
      </c>
      <c r="H227" s="90">
        <v>0</v>
      </c>
      <c r="I227" s="90">
        <v>12.566000000000001</v>
      </c>
      <c r="J227" s="90">
        <v>0</v>
      </c>
      <c r="K227" s="90">
        <f t="shared" si="79"/>
        <v>100</v>
      </c>
    </row>
    <row r="228" spans="1:11" ht="9.9499999999999993" customHeight="1">
      <c r="A228" s="2" t="s">
        <v>183</v>
      </c>
      <c r="B228" s="90">
        <v>1.26</v>
      </c>
      <c r="C228" s="90">
        <v>5.2909999999999995</v>
      </c>
      <c r="D228" s="90">
        <v>13.548999999999999</v>
      </c>
      <c r="E228" s="90">
        <v>16.498999999999999</v>
      </c>
      <c r="F228" s="90">
        <v>8.2509999999999994</v>
      </c>
      <c r="G228" s="90">
        <v>9.338000000000001</v>
      </c>
      <c r="H228" s="90">
        <v>8.9390000000000001</v>
      </c>
      <c r="I228" s="90">
        <v>5.9809999999999999</v>
      </c>
      <c r="J228" s="90">
        <v>30.891999999999996</v>
      </c>
      <c r="K228" s="90">
        <f t="shared" si="79"/>
        <v>99.999999999999986</v>
      </c>
    </row>
    <row r="229" spans="1:11" ht="9.9499999999999993" customHeight="1">
      <c r="A229" s="2" t="s">
        <v>184</v>
      </c>
      <c r="B229" s="90">
        <v>3.25</v>
      </c>
      <c r="C229" s="90">
        <v>6.8809999999999993</v>
      </c>
      <c r="D229" s="90">
        <v>17.898</v>
      </c>
      <c r="E229" s="90">
        <v>15.828999999999999</v>
      </c>
      <c r="F229" s="90">
        <v>6.976</v>
      </c>
      <c r="G229" s="90">
        <v>13.744</v>
      </c>
      <c r="H229" s="90">
        <v>8.8130000000000006</v>
      </c>
      <c r="I229" s="90">
        <v>4.923</v>
      </c>
      <c r="J229" s="90">
        <v>21.686</v>
      </c>
      <c r="K229" s="90">
        <f t="shared" si="79"/>
        <v>100</v>
      </c>
    </row>
    <row r="230" spans="1:11" ht="9.9499999999999993" customHeight="1">
      <c r="A230" s="2" t="s">
        <v>185</v>
      </c>
      <c r="B230" s="90">
        <v>671.29899999999998</v>
      </c>
      <c r="C230" s="90">
        <v>3004.4290000000001</v>
      </c>
      <c r="D230" s="90">
        <v>6184.1880000000001</v>
      </c>
      <c r="E230" s="90">
        <v>7013.6</v>
      </c>
      <c r="F230" s="90">
        <v>4155.6000000000004</v>
      </c>
      <c r="G230" s="90">
        <v>5338.1880000000001</v>
      </c>
      <c r="H230" s="90">
        <v>3010.0160000000001</v>
      </c>
      <c r="I230" s="90">
        <v>2968.4180000000001</v>
      </c>
      <c r="J230" s="90">
        <v>0</v>
      </c>
      <c r="K230" s="90">
        <f t="shared" si="79"/>
        <v>32345.738000000005</v>
      </c>
    </row>
    <row r="231" spans="1:11" ht="9.9499999999999993" customHeight="1">
      <c r="A231" s="2" t="s">
        <v>186</v>
      </c>
      <c r="B231" s="90">
        <v>841</v>
      </c>
      <c r="C231" s="90">
        <v>2231</v>
      </c>
      <c r="D231" s="90">
        <v>26585</v>
      </c>
      <c r="E231" s="90">
        <v>2045</v>
      </c>
      <c r="F231" s="90">
        <v>1832</v>
      </c>
      <c r="G231" s="90">
        <v>3085</v>
      </c>
      <c r="H231" s="90">
        <v>1825</v>
      </c>
      <c r="I231" s="90">
        <v>1449</v>
      </c>
      <c r="J231" s="90">
        <v>39112</v>
      </c>
      <c r="K231" s="90">
        <f t="shared" si="79"/>
        <v>79005</v>
      </c>
    </row>
    <row r="232" spans="1:11" ht="9.9499999999999993" customHeight="1">
      <c r="A232" s="2" t="s">
        <v>187</v>
      </c>
      <c r="B232" s="90">
        <v>6376</v>
      </c>
      <c r="C232" s="90">
        <v>12324.5</v>
      </c>
      <c r="D232" s="90">
        <v>35492</v>
      </c>
      <c r="E232" s="90">
        <v>19788.580000000002</v>
      </c>
      <c r="F232" s="90">
        <v>9267.5</v>
      </c>
      <c r="G232" s="90">
        <v>27473.764999999999</v>
      </c>
      <c r="H232" s="90">
        <v>10549</v>
      </c>
      <c r="I232" s="90">
        <v>5886.8</v>
      </c>
      <c r="J232" s="90">
        <v>0</v>
      </c>
      <c r="K232" s="90">
        <f t="shared" si="79"/>
        <v>127158.145</v>
      </c>
    </row>
    <row r="233" spans="1:11" ht="9.9499999999999993" customHeight="1">
      <c r="A233" s="2" t="s">
        <v>188</v>
      </c>
      <c r="B233" s="90">
        <v>6376</v>
      </c>
      <c r="C233" s="90">
        <v>12324.5</v>
      </c>
      <c r="D233" s="90">
        <v>37304</v>
      </c>
      <c r="E233" s="90">
        <v>37457.42</v>
      </c>
      <c r="F233" s="90">
        <v>9267.5</v>
      </c>
      <c r="G233" s="90">
        <v>38818.235000000001</v>
      </c>
      <c r="H233" s="90">
        <v>19591</v>
      </c>
      <c r="I233" s="90">
        <v>8830.2000000000007</v>
      </c>
      <c r="J233" s="90">
        <v>74687</v>
      </c>
      <c r="K233" s="90">
        <f t="shared" si="79"/>
        <v>244655.85500000001</v>
      </c>
    </row>
    <row r="235" spans="1:11" ht="9.9499999999999993" customHeight="1">
      <c r="A235" s="1" t="s">
        <v>173</v>
      </c>
      <c r="B235" s="19" t="s">
        <v>125</v>
      </c>
      <c r="C235" s="19" t="s">
        <v>126</v>
      </c>
      <c r="D235" s="19" t="s">
        <v>127</v>
      </c>
      <c r="E235" s="19" t="s">
        <v>128</v>
      </c>
      <c r="F235" s="19" t="s">
        <v>129</v>
      </c>
      <c r="G235" s="19" t="s">
        <v>130</v>
      </c>
      <c r="H235" s="19" t="s">
        <v>131</v>
      </c>
      <c r="I235" s="19" t="s">
        <v>132</v>
      </c>
      <c r="J235" s="19" t="s">
        <v>133</v>
      </c>
      <c r="K235" s="41" t="s">
        <v>47</v>
      </c>
    </row>
    <row r="236" spans="1:11" ht="9.9499999999999993" customHeight="1">
      <c r="K236" s="13"/>
    </row>
    <row r="237" spans="1:11" ht="9.9499999999999993" customHeight="1">
      <c r="A237" s="2" t="s">
        <v>136</v>
      </c>
      <c r="B237" s="89">
        <f t="shared" ref="B237:J237" si="80">B216*100/$K216</f>
        <v>3.3617303057584471</v>
      </c>
      <c r="C237" s="89">
        <f t="shared" si="80"/>
        <v>6.4996305451316205</v>
      </c>
      <c r="D237" s="89">
        <f t="shared" si="80"/>
        <v>19.082597562145899</v>
      </c>
      <c r="E237" s="89">
        <f t="shared" si="80"/>
        <v>16.742188131292963</v>
      </c>
      <c r="F237" s="89">
        <f t="shared" si="80"/>
        <v>6.2736433333889137</v>
      </c>
      <c r="G237" s="89">
        <f t="shared" si="80"/>
        <v>14.236028315272973</v>
      </c>
      <c r="H237" s="89">
        <f t="shared" si="80"/>
        <v>8.4844957800989693</v>
      </c>
      <c r="I237" s="89">
        <f t="shared" si="80"/>
        <v>4.41039445560006</v>
      </c>
      <c r="J237" s="89">
        <f t="shared" si="80"/>
        <v>20.909291571310153</v>
      </c>
      <c r="K237" s="89">
        <f>SUM(B237:J237)</f>
        <v>99.999999999999986</v>
      </c>
    </row>
    <row r="238" spans="1:11" ht="9.9499999999999993" customHeight="1">
      <c r="A238" s="2" t="s">
        <v>137</v>
      </c>
      <c r="B238" s="89">
        <f t="shared" ref="B238:J238" si="81">B217*100/$K217</f>
        <v>2.9237568182596609</v>
      </c>
      <c r="C238" s="89">
        <f t="shared" si="81"/>
        <v>6.3708097052732775</v>
      </c>
      <c r="D238" s="89">
        <f t="shared" si="81"/>
        <v>17.136186237456737</v>
      </c>
      <c r="E238" s="89">
        <f t="shared" si="81"/>
        <v>15.78123481071821</v>
      </c>
      <c r="F238" s="89">
        <f t="shared" si="81"/>
        <v>6.1228336668790062</v>
      </c>
      <c r="G238" s="89">
        <f t="shared" si="81"/>
        <v>13.613934947127111</v>
      </c>
      <c r="H238" s="89">
        <f t="shared" si="81"/>
        <v>7.8928418317489264</v>
      </c>
      <c r="I238" s="89">
        <f t="shared" si="81"/>
        <v>4.1735539136973916</v>
      </c>
      <c r="J238" s="89">
        <f t="shared" si="81"/>
        <v>25.984848068839689</v>
      </c>
      <c r="K238" s="89">
        <f>SUM(B238:J238)</f>
        <v>100</v>
      </c>
    </row>
    <row r="239" spans="1:11" ht="9.9499999999999993" customHeight="1">
      <c r="A239" s="2" t="s">
        <v>150</v>
      </c>
      <c r="B239" s="89">
        <f t="shared" ref="B239:J239" si="82">B218*100/$K218</f>
        <v>2.0769149982278599</v>
      </c>
      <c r="C239" s="89">
        <f t="shared" si="82"/>
        <v>5.1842503127336963</v>
      </c>
      <c r="D239" s="89">
        <f t="shared" si="82"/>
        <v>15.449140482577416</v>
      </c>
      <c r="E239" s="89">
        <f t="shared" si="82"/>
        <v>11.96489527401069</v>
      </c>
      <c r="F239" s="89">
        <f t="shared" si="82"/>
        <v>8.512131776919535</v>
      </c>
      <c r="G239" s="89">
        <f t="shared" si="82"/>
        <v>10.766781789472484</v>
      </c>
      <c r="H239" s="89">
        <f t="shared" si="82"/>
        <v>11.024593007922183</v>
      </c>
      <c r="I239" s="89">
        <f t="shared" si="82"/>
        <v>5.9084692968634602</v>
      </c>
      <c r="J239" s="89">
        <f t="shared" si="82"/>
        <v>29.112823061272671</v>
      </c>
      <c r="K239" s="89">
        <f t="shared" ref="K239:K252" si="83">SUM(B239:J239)</f>
        <v>100</v>
      </c>
    </row>
    <row r="240" spans="1:11" ht="9.9499999999999993" customHeight="1">
      <c r="A240" s="2" t="s">
        <v>176</v>
      </c>
      <c r="B240" s="89">
        <f t="shared" ref="B240:J240" si="84">B219*100/$K219</f>
        <v>2.3787680447170199</v>
      </c>
      <c r="C240" s="89">
        <f t="shared" si="84"/>
        <v>9.1208912058786016</v>
      </c>
      <c r="D240" s="89">
        <f t="shared" si="84"/>
        <v>16.25672798670124</v>
      </c>
      <c r="E240" s="89">
        <f t="shared" si="84"/>
        <v>20.163327483562291</v>
      </c>
      <c r="F240" s="89">
        <f t="shared" si="84"/>
        <v>8.1540501371955081</v>
      </c>
      <c r="G240" s="89">
        <f t="shared" si="84"/>
        <v>13.390840647163396</v>
      </c>
      <c r="H240" s="89">
        <f t="shared" si="84"/>
        <v>10.770303937376083</v>
      </c>
      <c r="I240" s="89">
        <f t="shared" si="84"/>
        <v>2.5437304993336003</v>
      </c>
      <c r="J240" s="89">
        <f t="shared" si="84"/>
        <v>17.221360058072264</v>
      </c>
      <c r="K240" s="89">
        <f t="shared" si="83"/>
        <v>100.00000000000001</v>
      </c>
    </row>
    <row r="241" spans="1:11" ht="9.9499999999999993" customHeight="1">
      <c r="A241" s="2" t="s">
        <v>177</v>
      </c>
      <c r="B241" s="13">
        <f t="shared" ref="B241:J241" si="85">B220*100/$K220</f>
        <v>0.36809695152636979</v>
      </c>
      <c r="C241" s="13">
        <f t="shared" si="85"/>
        <v>3.9814042403001952</v>
      </c>
      <c r="D241" s="13">
        <f t="shared" si="85"/>
        <v>7.7142765021223481</v>
      </c>
      <c r="E241" s="13">
        <f t="shared" si="85"/>
        <v>1.5720981644377721</v>
      </c>
      <c r="F241" s="13">
        <f t="shared" si="85"/>
        <v>0.84952449180210043</v>
      </c>
      <c r="G241" s="13">
        <f t="shared" si="85"/>
        <v>2.5786415195390804</v>
      </c>
      <c r="H241" s="13">
        <f t="shared" si="85"/>
        <v>5.348851910113944</v>
      </c>
      <c r="I241" s="13">
        <f t="shared" si="85"/>
        <v>3.5271461943838203</v>
      </c>
      <c r="J241" s="13">
        <f t="shared" si="85"/>
        <v>74.059960025774359</v>
      </c>
      <c r="K241" s="89">
        <f t="shared" si="83"/>
        <v>99.999999999999986</v>
      </c>
    </row>
    <row r="242" spans="1:11" ht="9.9499999999999993" customHeight="1">
      <c r="A242" s="13" t="s">
        <v>190</v>
      </c>
      <c r="B242" s="89">
        <f t="shared" ref="B242:J242" si="86">B221*100/$K221</f>
        <v>0</v>
      </c>
      <c r="C242" s="89">
        <f t="shared" si="86"/>
        <v>8.5170402427108822</v>
      </c>
      <c r="D242" s="89">
        <f t="shared" si="86"/>
        <v>8.5170402427108822</v>
      </c>
      <c r="E242" s="89">
        <f t="shared" si="86"/>
        <v>8.5170402427108822</v>
      </c>
      <c r="F242" s="89">
        <f t="shared" si="86"/>
        <v>17.034080485421764</v>
      </c>
      <c r="G242" s="89">
        <f t="shared" si="86"/>
        <v>8.5170402427108822</v>
      </c>
      <c r="H242" s="89">
        <f t="shared" si="86"/>
        <v>25.551120728132648</v>
      </c>
      <c r="I242" s="89">
        <f t="shared" si="86"/>
        <v>14.829597572891172</v>
      </c>
      <c r="J242" s="89">
        <f t="shared" si="86"/>
        <v>8.5170402427108822</v>
      </c>
      <c r="K242" s="89">
        <f t="shared" si="83"/>
        <v>100</v>
      </c>
    </row>
    <row r="243" spans="1:11" ht="9.9499999999999993" customHeight="1">
      <c r="A243" s="13" t="s">
        <v>191</v>
      </c>
      <c r="B243" s="89">
        <f t="shared" ref="B243:J243" si="87">B222*100/$K222</f>
        <v>0</v>
      </c>
      <c r="C243" s="89">
        <f t="shared" si="87"/>
        <v>6.9545032697721387</v>
      </c>
      <c r="D243" s="89">
        <f t="shared" si="87"/>
        <v>6.0473395096572053</v>
      </c>
      <c r="E243" s="89">
        <f t="shared" si="87"/>
        <v>4.2023436657091136</v>
      </c>
      <c r="F243" s="89">
        <f t="shared" si="87"/>
        <v>6.0694436857936811</v>
      </c>
      <c r="G243" s="89">
        <f t="shared" si="87"/>
        <v>0.75923869996840221</v>
      </c>
      <c r="H243" s="89">
        <f t="shared" si="87"/>
        <v>12.969726871445975</v>
      </c>
      <c r="I243" s="89">
        <f t="shared" si="87"/>
        <v>28.054648088492719</v>
      </c>
      <c r="J243" s="89">
        <f t="shared" si="87"/>
        <v>34.942756209160777</v>
      </c>
      <c r="K243" s="89">
        <f t="shared" si="83"/>
        <v>100.00000000000001</v>
      </c>
    </row>
    <row r="244" spans="1:11" ht="9.9499999999999993" customHeight="1">
      <c r="A244" s="70" t="s">
        <v>178</v>
      </c>
      <c r="B244" s="89">
        <f t="shared" ref="B244:J244" si="88">B223*100/$K223</f>
        <v>3.7579999999999996</v>
      </c>
      <c r="C244" s="89">
        <f t="shared" si="88"/>
        <v>8.2029999999999976</v>
      </c>
      <c r="D244" s="89">
        <f t="shared" si="88"/>
        <v>22.430999999999997</v>
      </c>
      <c r="E244" s="89">
        <f t="shared" si="88"/>
        <v>16.755999999999997</v>
      </c>
      <c r="F244" s="89">
        <f t="shared" si="88"/>
        <v>7.3589999999999991</v>
      </c>
      <c r="G244" s="89">
        <f t="shared" si="88"/>
        <v>15.644999999999998</v>
      </c>
      <c r="H244" s="89">
        <f t="shared" si="88"/>
        <v>10.331999999999999</v>
      </c>
      <c r="I244" s="89">
        <f t="shared" si="88"/>
        <v>4.0069999999999997</v>
      </c>
      <c r="J244" s="89">
        <f t="shared" si="88"/>
        <v>11.508999999999999</v>
      </c>
      <c r="K244" s="89">
        <f t="shared" si="83"/>
        <v>100</v>
      </c>
    </row>
    <row r="245" spans="1:11" ht="9.9499999999999993" customHeight="1">
      <c r="A245" s="2" t="s">
        <v>179</v>
      </c>
      <c r="B245" s="89">
        <f t="shared" ref="B245:J245" si="89">B224*100/$K224</f>
        <v>2.5719999999999996</v>
      </c>
      <c r="C245" s="89">
        <f t="shared" si="89"/>
        <v>6.8969999999999994</v>
      </c>
      <c r="D245" s="89">
        <f t="shared" si="89"/>
        <v>14.450999999999999</v>
      </c>
      <c r="E245" s="89">
        <f t="shared" si="89"/>
        <v>13.691999999999998</v>
      </c>
      <c r="F245" s="89">
        <f t="shared" si="89"/>
        <v>6.4289999999999985</v>
      </c>
      <c r="G245" s="89">
        <f t="shared" si="89"/>
        <v>12.883999999999999</v>
      </c>
      <c r="H245" s="89">
        <f t="shared" si="89"/>
        <v>7.9819999999999993</v>
      </c>
      <c r="I245" s="89">
        <f t="shared" si="89"/>
        <v>3.7169999999999992</v>
      </c>
      <c r="J245" s="89">
        <f t="shared" si="89"/>
        <v>31.375999999999994</v>
      </c>
      <c r="K245" s="89">
        <f t="shared" si="83"/>
        <v>99.999999999999986</v>
      </c>
    </row>
    <row r="246" spans="1:11" ht="9.9499999999999993" customHeight="1">
      <c r="A246" s="2" t="s">
        <v>180</v>
      </c>
      <c r="B246" s="89">
        <f t="shared" ref="B246:J246" si="90">B225*100/$K225</f>
        <v>2.5049999999999999</v>
      </c>
      <c r="C246" s="89">
        <f t="shared" si="90"/>
        <v>8.4960000000000004</v>
      </c>
      <c r="D246" s="89">
        <f t="shared" si="90"/>
        <v>15.185</v>
      </c>
      <c r="E246" s="89">
        <f t="shared" si="90"/>
        <v>14.587</v>
      </c>
      <c r="F246" s="89">
        <f t="shared" si="90"/>
        <v>9.4260000000000002</v>
      </c>
      <c r="G246" s="89">
        <f t="shared" si="90"/>
        <v>13.086000000000002</v>
      </c>
      <c r="H246" s="89">
        <f t="shared" si="90"/>
        <v>14.512</v>
      </c>
      <c r="I246" s="89">
        <f t="shared" si="90"/>
        <v>4.8109999999999999</v>
      </c>
      <c r="J246" s="89">
        <f t="shared" si="90"/>
        <v>17.391999999999999</v>
      </c>
      <c r="K246" s="89">
        <f t="shared" si="83"/>
        <v>100</v>
      </c>
    </row>
    <row r="247" spans="1:11" ht="9.9499999999999993" customHeight="1">
      <c r="A247" s="2" t="s">
        <v>181</v>
      </c>
      <c r="B247" s="89">
        <f t="shared" ref="B247:J247" si="91">B226*100/$K226</f>
        <v>0.11799999999999999</v>
      </c>
      <c r="C247" s="89">
        <f t="shared" si="91"/>
        <v>1.0189999999999999</v>
      </c>
      <c r="D247" s="89">
        <f t="shared" si="91"/>
        <v>14.470999999999998</v>
      </c>
      <c r="E247" s="89">
        <f t="shared" si="91"/>
        <v>7.2480000000000011</v>
      </c>
      <c r="F247" s="89">
        <f t="shared" si="91"/>
        <v>4.9370000000000003</v>
      </c>
      <c r="G247" s="89">
        <f t="shared" si="91"/>
        <v>2.48</v>
      </c>
      <c r="H247" s="89">
        <f t="shared" si="91"/>
        <v>1.077</v>
      </c>
      <c r="I247" s="89">
        <f t="shared" si="91"/>
        <v>0.79700000000000004</v>
      </c>
      <c r="J247" s="89">
        <f t="shared" si="91"/>
        <v>67.852999999999994</v>
      </c>
      <c r="K247" s="89">
        <f t="shared" si="83"/>
        <v>100</v>
      </c>
    </row>
    <row r="248" spans="1:11" ht="9.9499999999999993" customHeight="1">
      <c r="A248" s="2" t="s">
        <v>182</v>
      </c>
      <c r="B248" s="89">
        <f t="shared" ref="B248:J248" si="92">B227*100/$K227</f>
        <v>0</v>
      </c>
      <c r="C248" s="89">
        <f t="shared" si="92"/>
        <v>30.351999999999997</v>
      </c>
      <c r="D248" s="89">
        <f t="shared" si="92"/>
        <v>0</v>
      </c>
      <c r="E248" s="89">
        <f t="shared" si="92"/>
        <v>0</v>
      </c>
      <c r="F248" s="89">
        <f t="shared" si="92"/>
        <v>0</v>
      </c>
      <c r="G248" s="89">
        <f t="shared" si="92"/>
        <v>57.082000000000001</v>
      </c>
      <c r="H248" s="89">
        <f t="shared" si="92"/>
        <v>0</v>
      </c>
      <c r="I248" s="89">
        <f t="shared" si="92"/>
        <v>12.566000000000001</v>
      </c>
      <c r="J248" s="89">
        <f t="shared" si="92"/>
        <v>0</v>
      </c>
      <c r="K248" s="89">
        <f t="shared" si="83"/>
        <v>100</v>
      </c>
    </row>
    <row r="249" spans="1:11" ht="9.9499999999999993" customHeight="1">
      <c r="A249" s="2" t="s">
        <v>183</v>
      </c>
      <c r="B249" s="89">
        <f t="shared" ref="B249:J254" si="93">B228*100/$K228</f>
        <v>1.2600000000000002</v>
      </c>
      <c r="C249" s="89">
        <f t="shared" si="93"/>
        <v>5.2909999999999995</v>
      </c>
      <c r="D249" s="89">
        <f t="shared" si="93"/>
        <v>13.549000000000001</v>
      </c>
      <c r="E249" s="89">
        <f t="shared" si="93"/>
        <v>16.499000000000002</v>
      </c>
      <c r="F249" s="89">
        <f t="shared" si="93"/>
        <v>8.2509999999999994</v>
      </c>
      <c r="G249" s="89">
        <f t="shared" si="93"/>
        <v>9.3380000000000027</v>
      </c>
      <c r="H249" s="89">
        <f t="shared" si="93"/>
        <v>8.9390000000000018</v>
      </c>
      <c r="I249" s="89">
        <f t="shared" si="93"/>
        <v>5.9810000000000008</v>
      </c>
      <c r="J249" s="89">
        <f t="shared" si="93"/>
        <v>30.892000000000003</v>
      </c>
      <c r="K249" s="89">
        <f t="shared" si="83"/>
        <v>100</v>
      </c>
    </row>
    <row r="250" spans="1:11" ht="9.9499999999999993" customHeight="1">
      <c r="A250" s="2" t="s">
        <v>184</v>
      </c>
      <c r="B250" s="89">
        <f t="shared" si="93"/>
        <v>3.25</v>
      </c>
      <c r="C250" s="89">
        <f t="shared" si="93"/>
        <v>6.8809999999999993</v>
      </c>
      <c r="D250" s="89">
        <f t="shared" si="93"/>
        <v>17.898</v>
      </c>
      <c r="E250" s="89">
        <f t="shared" si="93"/>
        <v>15.828999999999999</v>
      </c>
      <c r="F250" s="89">
        <f t="shared" si="93"/>
        <v>6.976</v>
      </c>
      <c r="G250" s="89">
        <f t="shared" si="93"/>
        <v>13.744000000000002</v>
      </c>
      <c r="H250" s="89">
        <f t="shared" si="93"/>
        <v>8.8130000000000006</v>
      </c>
      <c r="I250" s="89">
        <f t="shared" si="93"/>
        <v>4.923</v>
      </c>
      <c r="J250" s="89">
        <f t="shared" si="93"/>
        <v>21.686</v>
      </c>
      <c r="K250" s="89">
        <f t="shared" si="83"/>
        <v>100</v>
      </c>
    </row>
    <row r="251" spans="1:11" ht="9.9499999999999993" customHeight="1">
      <c r="A251" s="2" t="s">
        <v>185</v>
      </c>
      <c r="B251" s="89">
        <f t="shared" si="93"/>
        <v>2.0753862533604885</v>
      </c>
      <c r="C251" s="89">
        <f t="shared" si="93"/>
        <v>9.2884849311522881</v>
      </c>
      <c r="D251" s="89">
        <f t="shared" si="93"/>
        <v>19.119019637146629</v>
      </c>
      <c r="E251" s="89">
        <f t="shared" si="93"/>
        <v>21.683227632648229</v>
      </c>
      <c r="F251" s="89">
        <f t="shared" si="93"/>
        <v>12.847442219435525</v>
      </c>
      <c r="G251" s="89">
        <f t="shared" si="93"/>
        <v>16.503528223718376</v>
      </c>
      <c r="H251" s="89">
        <f t="shared" si="93"/>
        <v>9.3057576859121287</v>
      </c>
      <c r="I251" s="89">
        <f t="shared" si="93"/>
        <v>9.1771534166263251</v>
      </c>
      <c r="J251" s="89">
        <f t="shared" si="93"/>
        <v>0</v>
      </c>
      <c r="K251" s="89">
        <f t="shared" si="83"/>
        <v>99.999999999999986</v>
      </c>
    </row>
    <row r="252" spans="1:11" ht="9.9499999999999993" customHeight="1">
      <c r="A252" s="2" t="s">
        <v>186</v>
      </c>
      <c r="B252" s="89">
        <f t="shared" si="93"/>
        <v>1.0644895892665021</v>
      </c>
      <c r="C252" s="89">
        <f t="shared" si="93"/>
        <v>2.8238719068413394</v>
      </c>
      <c r="D252" s="89">
        <f t="shared" si="93"/>
        <v>33.6497690019619</v>
      </c>
      <c r="E252" s="89">
        <f t="shared" si="93"/>
        <v>2.5884437693816849</v>
      </c>
      <c r="F252" s="89">
        <f t="shared" si="93"/>
        <v>2.318840579710145</v>
      </c>
      <c r="G252" s="89">
        <f t="shared" si="93"/>
        <v>3.9048161508765267</v>
      </c>
      <c r="H252" s="89">
        <f t="shared" si="93"/>
        <v>2.3099803809885451</v>
      </c>
      <c r="I252" s="89">
        <f t="shared" si="93"/>
        <v>1.8340611353711791</v>
      </c>
      <c r="J252" s="89">
        <f t="shared" si="93"/>
        <v>49.505727485602179</v>
      </c>
      <c r="K252" s="89">
        <f t="shared" si="83"/>
        <v>100</v>
      </c>
    </row>
    <row r="253" spans="1:11" ht="9.9499999999999993" customHeight="1">
      <c r="A253" s="2" t="s">
        <v>187</v>
      </c>
      <c r="B253" s="89">
        <f t="shared" si="93"/>
        <v>5.0142285419467232</v>
      </c>
      <c r="C253" s="89">
        <f t="shared" si="93"/>
        <v>9.6922615535166852</v>
      </c>
      <c r="D253" s="89">
        <f t="shared" si="93"/>
        <v>27.911700033057262</v>
      </c>
      <c r="E253" s="89">
        <f t="shared" si="93"/>
        <v>15.562180464334395</v>
      </c>
      <c r="F253" s="89">
        <f t="shared" si="93"/>
        <v>7.2881686029628696</v>
      </c>
      <c r="G253" s="89">
        <f t="shared" si="93"/>
        <v>21.605981276307546</v>
      </c>
      <c r="H253" s="89">
        <f t="shared" si="93"/>
        <v>8.2959687717998722</v>
      </c>
      <c r="I253" s="89">
        <f t="shared" si="93"/>
        <v>4.6295107560746498</v>
      </c>
      <c r="J253" s="89">
        <f t="shared" si="93"/>
        <v>0</v>
      </c>
      <c r="K253" s="89">
        <f>SUM(B253:J253)</f>
        <v>100</v>
      </c>
    </row>
    <row r="254" spans="1:11" ht="9.9499999999999993" customHeight="1">
      <c r="A254" s="2" t="s">
        <v>188</v>
      </c>
      <c r="B254" s="89">
        <f t="shared" si="93"/>
        <v>2.6061097127636694</v>
      </c>
      <c r="C254" s="89">
        <f t="shared" si="93"/>
        <v>5.0374841836505402</v>
      </c>
      <c r="D254" s="89">
        <f t="shared" si="93"/>
        <v>15.247540264262222</v>
      </c>
      <c r="E254" s="89">
        <f t="shared" si="93"/>
        <v>15.310248757382078</v>
      </c>
      <c r="F254" s="89">
        <f t="shared" si="93"/>
        <v>3.7879739277034674</v>
      </c>
      <c r="G254" s="89">
        <f t="shared" si="93"/>
        <v>15.86646475311208</v>
      </c>
      <c r="H254" s="89">
        <f t="shared" si="93"/>
        <v>8.0075745581482192</v>
      </c>
      <c r="I254" s="89">
        <f t="shared" si="93"/>
        <v>3.6092330592292594</v>
      </c>
      <c r="J254" s="89">
        <f t="shared" si="93"/>
        <v>30.527370783748459</v>
      </c>
      <c r="K254" s="89">
        <f>SUM(B254:J254)</f>
        <v>100</v>
      </c>
    </row>
  </sheetData>
  <mergeCells count="1">
    <mergeCell ref="E91:F91"/>
  </mergeCells>
  <printOptions horizontalCentered="1" verticalCentered="1"/>
  <pageMargins left="0" right="0" top="0" bottom="0" header="0.51181102362204722" footer="0.51181102362204722"/>
  <pageSetup scale="9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EAVERT</vt:lpstr>
      <vt:lpstr>EAVERT!Druckbereich</vt:lpstr>
    </vt:vector>
  </TitlesOfParts>
  <Company>BM für Finanzen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Martin Winkler</cp:lastModifiedBy>
  <cp:lastPrinted>2017-04-10T12:04:29Z</cp:lastPrinted>
  <dcterms:created xsi:type="dcterms:W3CDTF">2017-01-18T16:22:13Z</dcterms:created>
  <dcterms:modified xsi:type="dcterms:W3CDTF">2019-10-01T19:30:15Z</dcterms:modified>
</cp:coreProperties>
</file>